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3" autoFilterDateGrouping="1"/>
  </bookViews>
  <sheets>
    <sheet xmlns:r="http://schemas.openxmlformats.org/officeDocument/2006/relationships" name="Cover" sheetId="1" state="visible" r:id="rId1"/>
    <sheet xmlns:r="http://schemas.openxmlformats.org/officeDocument/2006/relationships" name="README" sheetId="2" state="visible" r:id="rId2"/>
    <sheet xmlns:r="http://schemas.openxmlformats.org/officeDocument/2006/relationships" name="Assumptions" sheetId="3" state="visible" r:id="rId3"/>
    <sheet xmlns:r="http://schemas.openxmlformats.org/officeDocument/2006/relationships" name="Income Statement" sheetId="4" state="visible" r:id="rId4"/>
    <sheet xmlns:r="http://schemas.openxmlformats.org/officeDocument/2006/relationships" name="Working Capital" sheetId="5" state="visible" r:id="rId5"/>
    <sheet xmlns:r="http://schemas.openxmlformats.org/officeDocument/2006/relationships" name="Debt" sheetId="6" state="visible" r:id="rId6"/>
    <sheet xmlns:r="http://schemas.openxmlformats.org/officeDocument/2006/relationships" name="Balance Sheet" sheetId="7" state="visible" r:id="rId7"/>
    <sheet xmlns:r="http://schemas.openxmlformats.org/officeDocument/2006/relationships" name="Cash Flow" sheetId="8" state="visible" r:id="rId8"/>
    <sheet xmlns:r="http://schemas.openxmlformats.org/officeDocument/2006/relationships" name="Summary" sheetId="9" state="visible" r:id="rId9"/>
  </sheets>
  <definedNames/>
  <calcPr calcId="124519" fullCalcOnLoad="1" iterate="1" iterateCount="100" iterateDelta="0.001"/>
</workbook>
</file>

<file path=xl/styles.xml><?xml version="1.0" encoding="utf-8"?>
<styleSheet xmlns="http://schemas.openxmlformats.org/spreadsheetml/2006/main">
  <numFmts count="4">
    <numFmt numFmtId="164" formatCode="#,##0;[Red](#,##0);&quot;-&quot;"/>
    <numFmt numFmtId="165" formatCode="0.0%;[Red](0.0%)"/>
    <numFmt numFmtId="166" formatCode="0&quot; d&quot;"/>
    <numFmt numFmtId="167" formatCode="0.0&quot;x&quot;"/>
  </numFmts>
  <fonts count="18">
    <font>
      <name val="Calibri"/>
      <family val="2"/>
      <color theme="1"/>
      <sz val="11"/>
      <scheme val="minor"/>
    </font>
    <font>
      <name val="Calibri"/>
      <b val="1"/>
      <color rgb="000066CC"/>
      <sz val="22"/>
    </font>
    <font>
      <name val="Calibri"/>
      <b val="1"/>
      <color rgb="001E40AF"/>
      <sz val="28"/>
    </font>
    <font>
      <name val="Calibri"/>
      <i val="1"/>
      <color rgb="006B7280"/>
      <sz val="15"/>
    </font>
    <font>
      <name val="Calibri"/>
      <color rgb="000A0A0A"/>
      <sz val="11"/>
    </font>
    <font>
      <name val="Calibri"/>
      <color rgb="003F3F46"/>
      <sz val="10.5"/>
    </font>
    <font>
      <name val="Calibri"/>
      <b val="1"/>
      <color rgb="000A0A0A"/>
      <sz val="10.5"/>
    </font>
    <font>
      <name val="Calibri"/>
      <color rgb="000066CC"/>
      <sz val="10"/>
      <u val="single"/>
    </font>
    <font>
      <name val="Calibri"/>
      <i val="1"/>
      <color rgb="006B7280"/>
      <sz val="9"/>
    </font>
    <font>
      <name val="Consolas"/>
      <color rgb="006B7280"/>
      <sz val="9"/>
    </font>
    <font>
      <name val="Calibri"/>
      <b val="1"/>
      <color rgb="001E40AF"/>
      <sz val="14"/>
    </font>
    <font>
      <name val="Calibri"/>
      <b val="1"/>
      <color rgb="006B7280"/>
      <sz val="10"/>
    </font>
    <font>
      <name val="Calibri"/>
      <color rgb="000A0A0A"/>
      <sz val="10.5"/>
    </font>
    <font>
      <name val="Calibri"/>
      <i val="1"/>
      <color rgb="006B7280"/>
      <sz val="9.5"/>
    </font>
    <font>
      <name val="Calibri"/>
      <b val="1"/>
      <color rgb="000A0A0A"/>
      <sz val="11"/>
    </font>
    <font>
      <name val="Calibri"/>
      <color rgb="000066CC"/>
      <sz val="11"/>
    </font>
    <font>
      <name val="Calibri"/>
      <b val="1"/>
      <color rgb="00FFFFFF"/>
      <sz val="11"/>
    </font>
    <font>
      <name val="Calibri"/>
      <color rgb="0016803C"/>
      <sz val="11"/>
    </font>
  </fonts>
  <fills count="6">
    <fill>
      <patternFill/>
    </fill>
    <fill>
      <patternFill patternType="gray125"/>
    </fill>
    <fill>
      <patternFill patternType="solid">
        <fgColor rgb="001E40AF"/>
      </patternFill>
    </fill>
    <fill>
      <patternFill patternType="solid">
        <fgColor rgb="00F5F5F4"/>
      </patternFill>
    </fill>
    <fill>
      <patternFill patternType="solid">
        <fgColor rgb="00FEF3C7"/>
      </patternFill>
    </fill>
    <fill>
      <patternFill patternType="solid">
        <fgColor rgb="00DCFCE7"/>
      </patternFill>
    </fill>
  </fills>
  <borders count="3">
    <border>
      <left/>
      <right/>
      <top/>
      <bottom/>
      <diagonal/>
    </border>
    <border>
      <top style="thin">
        <color rgb="000A0A0A"/>
      </top>
      <bottom style="thin">
        <color rgb="000A0A0A"/>
      </bottom>
    </border>
    <border>
      <top style="thin">
        <color rgb="000A0A0A"/>
      </top>
      <bottom style="double">
        <color rgb="000A0A0A"/>
      </bottom>
    </border>
  </borders>
  <cellStyleXfs count="1">
    <xf numFmtId="0" fontId="0" fillId="0" borderId="0"/>
  </cellStyleXfs>
  <cellXfs count="34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5" fillId="0" borderId="0" applyAlignment="1" pivotButton="0" quotePrefix="0" xfId="0">
      <alignment horizontal="left" vertical="top" wrapTex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0" fontId="9" fillId="0" borderId="0" pivotButton="0" quotePrefix="0" xfId="0"/>
    <xf numFmtId="0" fontId="10" fillId="0" borderId="0" pivotButton="0" quotePrefix="0" xfId="0"/>
    <xf numFmtId="0" fontId="11" fillId="0" borderId="0" pivotButton="0" quotePrefix="0" xfId="0"/>
    <xf numFmtId="0" fontId="4" fillId="0" borderId="0" applyAlignment="1" pivotButton="0" quotePrefix="0" xfId="0">
      <alignment horizontal="left" vertical="top" wrapText="1"/>
    </xf>
    <xf numFmtId="0" fontId="12" fillId="0" borderId="0" applyAlignment="1" pivotButton="0" quotePrefix="0" xfId="0">
      <alignment horizontal="left" vertical="top" wrapText="1"/>
    </xf>
    <xf numFmtId="0" fontId="10" fillId="0" borderId="0" applyAlignment="1" pivotButton="0" quotePrefix="0" xfId="0">
      <alignment horizontal="left" vertical="center" indent="1"/>
    </xf>
    <xf numFmtId="0" fontId="13" fillId="0" borderId="0" applyAlignment="1" pivotButton="0" quotePrefix="0" xfId="0">
      <alignment horizontal="left" vertical="center" indent="1"/>
    </xf>
    <xf numFmtId="0" fontId="14" fillId="0" borderId="0" pivotButton="0" quotePrefix="0" xfId="0"/>
    <xf numFmtId="164" fontId="15" fillId="0" borderId="0" applyAlignment="1" pivotButton="0" quotePrefix="0" xfId="0">
      <alignment horizontal="center" vertical="center"/>
    </xf>
    <xf numFmtId="0" fontId="13" fillId="0" borderId="0" pivotButton="0" quotePrefix="0" xfId="0"/>
    <xf numFmtId="0" fontId="16" fillId="2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left" vertical="center" indent="1"/>
    </xf>
    <xf numFmtId="165" fontId="15" fillId="0" borderId="0" applyAlignment="1" pivotButton="0" quotePrefix="0" xfId="0">
      <alignment horizontal="right" vertical="center"/>
    </xf>
    <xf numFmtId="0" fontId="14" fillId="3" borderId="1" applyAlignment="1" pivotButton="0" quotePrefix="0" xfId="0">
      <alignment horizontal="left" vertical="center"/>
    </xf>
    <xf numFmtId="165" fontId="14" fillId="4" borderId="0" applyAlignment="1" pivotButton="0" quotePrefix="0" xfId="0">
      <alignment horizontal="right" vertical="center"/>
    </xf>
    <xf numFmtId="166" fontId="15" fillId="0" borderId="0" applyAlignment="1" pivotButton="0" quotePrefix="0" xfId="0">
      <alignment horizontal="right" vertical="center"/>
    </xf>
    <xf numFmtId="164" fontId="15" fillId="0" borderId="0" applyAlignment="1" pivotButton="0" quotePrefix="0" xfId="0">
      <alignment horizontal="right" vertical="center"/>
    </xf>
    <xf numFmtId="164" fontId="4" fillId="0" borderId="0" applyAlignment="1" pivotButton="0" quotePrefix="0" xfId="0">
      <alignment horizontal="right" vertical="center"/>
    </xf>
    <xf numFmtId="164" fontId="14" fillId="3" borderId="1" applyAlignment="1" pivotButton="0" quotePrefix="0" xfId="0">
      <alignment horizontal="right" vertical="center"/>
    </xf>
    <xf numFmtId="164" fontId="17" fillId="0" borderId="0" applyAlignment="1" pivotButton="0" quotePrefix="0" xfId="0">
      <alignment horizontal="right" vertical="center"/>
    </xf>
    <xf numFmtId="164" fontId="14" fillId="3" borderId="2" applyAlignment="1" pivotButton="0" quotePrefix="0" xfId="0">
      <alignment horizontal="right" vertical="center"/>
    </xf>
    <xf numFmtId="0" fontId="4" fillId="0" borderId="0" pivotButton="0" quotePrefix="0" xfId="0"/>
    <xf numFmtId="0" fontId="14" fillId="5" borderId="0" applyAlignment="1" pivotButton="0" quotePrefix="0" xfId="0">
      <alignment horizontal="center" vertical="center"/>
    </xf>
    <xf numFmtId="165" fontId="17" fillId="0" borderId="0" applyAlignment="1" pivotButton="0" quotePrefix="0" xfId="0">
      <alignment horizontal="right" vertical="center"/>
    </xf>
    <xf numFmtId="167" fontId="17" fillId="0" borderId="0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styles" Target="styles.xml" Id="rId10"/><Relationship Type="http://schemas.openxmlformats.org/officeDocument/2006/relationships/theme" Target="theme/theme1.xml" Id="rId11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www.evers.no/prosjekter/finansielle-maler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J26"/>
  <sheetViews>
    <sheetView showGridLines="0" zoomScale="110" workbookViewId="0">
      <selection activeCell="A1" sqref="A1"/>
    </sheetView>
  </sheetViews>
  <sheetFormatPr baseColWidth="8" defaultRowHeight="15"/>
  <cols>
    <col width="4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</cols>
  <sheetData>
    <row r="2">
      <c r="B2" s="1" t="inlineStr">
        <is>
          <t>V.</t>
        </is>
      </c>
    </row>
    <row r="5" ht="28" customHeight="1">
      <c r="B5" s="2" t="inlineStr">
        <is>
          <t>Tre-rapport-modell</t>
        </is>
      </c>
    </row>
    <row r="6"/>
    <row r="7" ht="22" customHeight="1">
      <c r="B7" s="3" t="inlineStr">
        <is>
          <t>Three-Statement Model</t>
        </is>
      </c>
    </row>
    <row r="9">
      <c r="B9" s="4" t="inlineStr">
        <is>
          <t>IS · BS · CFS · WC · Debt — sammenkoblet · MNOK</t>
        </is>
      </c>
    </row>
    <row r="12">
      <c r="B12" s="5" t="inlineStr">
        <is>
          <t>Sammenkoblet IS/BS/CFS med arbeidskapital og gjeldsplan. Sirkulær rente (iterative calculations slått på). Tre scenarioer via dropdown i Assumptions.
Linked IS/BS/CFS with working capital and debt schedule. Circular interest (iterative calculations enabled). Three scenarios via dropdown in Assumptions.</t>
        </is>
      </c>
    </row>
    <row r="13"/>
    <row r="14"/>
    <row r="15"/>
    <row r="16"/>
    <row r="17"/>
    <row r="18"/>
    <row r="22">
      <c r="B22" s="6" t="inlineStr">
        <is>
          <t>Bygd av Valiant Evers</t>
        </is>
      </c>
    </row>
    <row r="23">
      <c r="B23" s="7" t="inlineStr">
        <is>
          <t>evers.no/prosjekter/finansielle-maler/</t>
        </is>
      </c>
    </row>
    <row r="25">
      <c r="B25" s="8" t="inlineStr">
        <is>
          <t>Generert 2026-05-28</t>
        </is>
      </c>
    </row>
    <row r="26">
      <c r="B26" s="9" t="inlineStr">
        <is>
          <t>Fil: 3-rapport-modell.xlsx</t>
        </is>
      </c>
    </row>
  </sheetData>
  <mergeCells count="4">
    <mergeCell ref="B5:J6"/>
    <mergeCell ref="B7:J7"/>
    <mergeCell ref="B9:J9"/>
    <mergeCell ref="B12:J18"/>
  </mergeCells>
  <hyperlinks>
    <hyperlink xmlns:r="http://schemas.openxmlformats.org/officeDocument/2006/relationships" ref="B23" r:id="rId1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B14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10" customWidth="1" min="2" max="2"/>
  </cols>
  <sheetData>
    <row r="2">
      <c r="B2" s="10" t="inlineStr">
        <is>
          <t>Om denne modellen · About this model</t>
        </is>
      </c>
    </row>
    <row r="4">
      <c r="B4" s="11" t="inlineStr">
        <is>
          <t>Norsk</t>
        </is>
      </c>
    </row>
    <row r="5" ht="78" customHeight="1">
      <c r="B5" s="12" t="inlineStr">
        <is>
          <t>Modellen kobler IS, BS og CFS sammen med en arbeidskapital-fane og en gjeldsplan-fane. Rentekostnaden er en sirkulær funksjon av gjennomsnittlig gjeldsbalanse, og iterative calculations er slått på (Workbook properties). Scenario-dropdown i Assumptions!B3.</t>
        </is>
      </c>
    </row>
    <row r="7">
      <c r="B7" s="11" t="inlineStr">
        <is>
          <t>English</t>
        </is>
      </c>
    </row>
    <row r="8" ht="78" customHeight="1">
      <c r="B8" s="12" t="inlineStr">
        <is>
          <t>Model links IS, BS and CFS together with a working capital tab and a debt schedule tab. Interest expense is a circular function of average debt balance, and iterative calculations are enabled (Workbook properties). Scenario dropdown at Assumptions!B3.</t>
        </is>
      </c>
    </row>
    <row r="10">
      <c r="B10" s="11" t="inlineStr">
        <is>
          <t>Oppskrift · Recipe</t>
        </is>
      </c>
    </row>
    <row r="11" ht="18" customHeight="1">
      <c r="B11" s="13" t="inlineStr">
        <is>
          <t>• Velg scenario i Assumptions!B3 (Base / Bear / Bull)</t>
        </is>
      </c>
    </row>
    <row r="12" ht="18" customHeight="1">
      <c r="B12" s="13" t="inlineStr">
        <is>
          <t>• Endre vekstrater per scenario i Assumptions</t>
        </is>
      </c>
    </row>
    <row r="13" ht="18" customHeight="1">
      <c r="B13" s="13" t="inlineStr">
        <is>
          <t>• IS, BS, CFS, WC og Debt regnes på nytt automatisk</t>
        </is>
      </c>
    </row>
    <row r="14" ht="18" customHeight="1">
      <c r="B14" s="13" t="inlineStr">
        <is>
          <t>• Summary-fanen viser et lite dashboard med nøkkeltall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27"/>
  <sheetViews>
    <sheetView showGridLines="0" workbookViewId="0">
      <pane xSplit="1" ySplit="7" topLeftCell="B8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2" customWidth="1" min="1" max="1"/>
    <col width="13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 ht="26" customHeight="1">
      <c r="A1" s="14" t="inlineStr">
        <is>
          <t>Assumptions · Forutsetninger</t>
        </is>
      </c>
    </row>
    <row r="2">
      <c r="A2" s="15" t="inlineStr">
        <is>
          <t>Scenario-dropdown + driverparametre</t>
        </is>
      </c>
    </row>
    <row r="4">
      <c r="A4" s="16" t="inlineStr">
        <is>
          <t>Scenario</t>
        </is>
      </c>
      <c r="B4" s="17" t="inlineStr">
        <is>
          <t>Base</t>
        </is>
      </c>
    </row>
    <row r="5">
      <c r="A5" s="18" t="inlineStr">
        <is>
          <t xml:space="preserve">  → påvirker vekst og marginer</t>
        </is>
      </c>
    </row>
    <row r="7" ht="20" customHeight="1">
      <c r="B7" s="19" t="inlineStr">
        <is>
          <t>2024A</t>
        </is>
      </c>
      <c r="C7" s="19" t="inlineStr">
        <is>
          <t>2025E</t>
        </is>
      </c>
      <c r="D7" s="19" t="inlineStr">
        <is>
          <t>2026E</t>
        </is>
      </c>
      <c r="E7" s="19" t="inlineStr">
        <is>
          <t>2027E</t>
        </is>
      </c>
      <c r="F7" s="19" t="inlineStr">
        <is>
          <t>2028E</t>
        </is>
      </c>
    </row>
    <row r="8">
      <c r="A8" s="16" t="inlineStr">
        <is>
          <t>Revenue growth · Vekst</t>
        </is>
      </c>
    </row>
    <row r="9">
      <c r="A9" s="20" t="inlineStr">
        <is>
          <t xml:space="preserve">  Base</t>
        </is>
      </c>
      <c r="C9" s="21" t="n">
        <v>0.05</v>
      </c>
      <c r="D9" s="21" t="n">
        <v>0.05</v>
      </c>
      <c r="E9" s="21" t="n">
        <v>0.04</v>
      </c>
      <c r="F9" s="21" t="n">
        <v>0.04</v>
      </c>
    </row>
    <row r="10">
      <c r="A10" s="20" t="inlineStr">
        <is>
          <t xml:space="preserve">  Bear</t>
        </is>
      </c>
      <c r="C10" s="21" t="n">
        <v>0.01</v>
      </c>
      <c r="D10" s="21" t="n">
        <v>0</v>
      </c>
      <c r="E10" s="21" t="n">
        <v>-0.01</v>
      </c>
      <c r="F10" s="21" t="n">
        <v>0</v>
      </c>
    </row>
    <row r="11">
      <c r="A11" s="20" t="inlineStr">
        <is>
          <t xml:space="preserve">  Bull</t>
        </is>
      </c>
      <c r="C11" s="21" t="n">
        <v>0.1</v>
      </c>
      <c r="D11" s="21" t="n">
        <v>0.09</v>
      </c>
      <c r="E11" s="21" t="n">
        <v>0.08</v>
      </c>
      <c r="F11" s="21" t="n">
        <v>0.07000000000000001</v>
      </c>
    </row>
    <row r="12">
      <c r="A12" s="22" t="inlineStr">
        <is>
          <t>Selected growth · Valgt vekst</t>
        </is>
      </c>
      <c r="B12" s="23">
        <f>INDEX(B9:B11,MATCH($B$4,{"Base";"Bear";"Bull"},0))</f>
        <v/>
      </c>
      <c r="C12" s="23">
        <f>INDEX(C9:C11,MATCH($B$4,{"Base";"Bear";"Bull"},0))</f>
        <v/>
      </c>
      <c r="D12" s="23">
        <f>INDEX(D9:D11,MATCH($B$4,{"Base";"Bear";"Bull"},0))</f>
        <v/>
      </c>
      <c r="E12" s="23">
        <f>INDEX(E9:E11,MATCH($B$4,{"Base";"Bear";"Bull"},0))</f>
        <v/>
      </c>
      <c r="F12" s="23">
        <f>INDEX(F9:F11,MATCH($B$4,{"Base";"Bear";"Bull"},0))</f>
        <v/>
      </c>
    </row>
    <row r="14">
      <c r="A14" s="16" t="inlineStr">
        <is>
          <t>EBITDA margin</t>
        </is>
      </c>
    </row>
    <row r="15">
      <c r="A15" s="20" t="inlineStr">
        <is>
          <t xml:space="preserve">  Base</t>
        </is>
      </c>
      <c r="B15" s="21" t="n">
        <v>0.36</v>
      </c>
      <c r="C15" s="21" t="n">
        <v>0.37</v>
      </c>
      <c r="D15" s="21" t="n">
        <v>0.38</v>
      </c>
      <c r="E15" s="21" t="n">
        <v>0.38</v>
      </c>
      <c r="F15" s="21" t="n">
        <v>0.38</v>
      </c>
    </row>
    <row r="16">
      <c r="A16" s="20" t="inlineStr">
        <is>
          <t xml:space="preserve">  Bear</t>
        </is>
      </c>
      <c r="B16" s="21" t="n">
        <v>0.36</v>
      </c>
      <c r="C16" s="21" t="n">
        <v>0.32</v>
      </c>
      <c r="D16" s="21" t="n">
        <v>0.3</v>
      </c>
      <c r="E16" s="21" t="n">
        <v>0.3</v>
      </c>
      <c r="F16" s="21" t="n">
        <v>0.3</v>
      </c>
    </row>
    <row r="17">
      <c r="A17" s="20" t="inlineStr">
        <is>
          <t xml:space="preserve">  Bull</t>
        </is>
      </c>
      <c r="B17" s="21" t="n">
        <v>0.36</v>
      </c>
      <c r="C17" s="21" t="n">
        <v>0.4</v>
      </c>
      <c r="D17" s="21" t="n">
        <v>0.42</v>
      </c>
      <c r="E17" s="21" t="n">
        <v>0.42</v>
      </c>
      <c r="F17" s="21" t="n">
        <v>0.42</v>
      </c>
    </row>
    <row r="18">
      <c r="A18" s="22" t="inlineStr">
        <is>
          <t>Selected EBITDA margin</t>
        </is>
      </c>
      <c r="B18" s="23">
        <f>INDEX(B15:B17,MATCH($B$4,{"Base";"Bear";"Bull"},0))</f>
        <v/>
      </c>
      <c r="C18" s="23">
        <f>INDEX(C15:C17,MATCH($B$4,{"Base";"Bear";"Bull"},0))</f>
        <v/>
      </c>
      <c r="D18" s="23">
        <f>INDEX(D15:D17,MATCH($B$4,{"Base";"Bear";"Bull"},0))</f>
        <v/>
      </c>
      <c r="E18" s="23">
        <f>INDEX(E15:E17,MATCH($B$4,{"Base";"Bear";"Bull"},0))</f>
        <v/>
      </c>
      <c r="F18" s="23">
        <f>INDEX(F15:F17,MATCH($B$4,{"Base";"Bear";"Bull"},0))</f>
        <v/>
      </c>
    </row>
    <row r="20">
      <c r="A20" s="22" t="inlineStr">
        <is>
          <t>Capex / sales</t>
        </is>
      </c>
      <c r="B20" s="21" t="n">
        <v>0.13</v>
      </c>
    </row>
    <row r="21">
      <c r="A21" s="22" t="inlineStr">
        <is>
          <t>D&amp;A / sales</t>
        </is>
      </c>
      <c r="B21" s="21" t="n">
        <v>0.17</v>
      </c>
    </row>
    <row r="22">
      <c r="A22" s="22" t="inlineStr">
        <is>
          <t>Skattesats / Tax rate</t>
        </is>
      </c>
      <c r="B22" s="21" t="n">
        <v>0.78</v>
      </c>
    </row>
    <row r="23">
      <c r="A23" s="22" t="inlineStr">
        <is>
          <t>Renter på gjeld / Interest rate on debt</t>
        </is>
      </c>
      <c r="B23" s="21" t="n">
        <v>0.05</v>
      </c>
    </row>
    <row r="24">
      <c r="A24" s="22" t="inlineStr">
        <is>
          <t>DSO (dager)</t>
        </is>
      </c>
      <c r="B24" s="24" t="n">
        <v>65</v>
      </c>
    </row>
    <row r="25">
      <c r="A25" s="22" t="inlineStr">
        <is>
          <t>DIO (dager)</t>
        </is>
      </c>
      <c r="B25" s="24" t="n">
        <v>80</v>
      </c>
    </row>
    <row r="26">
      <c r="A26" s="22" t="inlineStr">
        <is>
          <t>DPO (dager)</t>
        </is>
      </c>
      <c r="B26" s="24" t="n">
        <v>55</v>
      </c>
    </row>
    <row r="27">
      <c r="A27" s="22" t="inlineStr">
        <is>
          <t>COGS / sales (under EBITDA)</t>
        </is>
      </c>
      <c r="B27" s="21" t="n">
        <v>0.65</v>
      </c>
    </row>
  </sheetData>
  <mergeCells count="2">
    <mergeCell ref="A2:G2"/>
    <mergeCell ref="A1:G1"/>
  </mergeCells>
  <dataValidations count="1">
    <dataValidation sqref="B4" showDropDown="0" showInputMessage="0" showErrorMessage="0" allowBlank="0" type="list">
      <formula1>"Base,Bear,Bull"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13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2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</cols>
  <sheetData>
    <row r="1" ht="26" customHeight="1">
      <c r="A1" s="14" t="inlineStr">
        <is>
          <t>Income Statement</t>
        </is>
      </c>
    </row>
    <row r="2">
      <c r="A2" s="15" t="inlineStr">
        <is>
          <t>Sammenkoblet · MNOK</t>
        </is>
      </c>
    </row>
    <row r="4" ht="20" customHeight="1">
      <c r="B4" s="19" t="inlineStr">
        <is>
          <t>2024A</t>
        </is>
      </c>
      <c r="C4" s="19" t="inlineStr">
        <is>
          <t>2025E</t>
        </is>
      </c>
      <c r="D4" s="19" t="inlineStr">
        <is>
          <t>2026E</t>
        </is>
      </c>
      <c r="E4" s="19" t="inlineStr">
        <is>
          <t>2027E</t>
        </is>
      </c>
      <c r="F4" s="19" t="inlineStr">
        <is>
          <t>2028E</t>
        </is>
      </c>
    </row>
    <row r="6">
      <c r="A6" s="22" t="inlineStr">
        <is>
          <t>Revenue / Omsetning</t>
        </is>
      </c>
      <c r="B6" s="25" t="n">
        <v>850000</v>
      </c>
      <c r="C6" s="26">
        <f>B6*(1+Assumptions!C12)</f>
        <v/>
      </c>
      <c r="D6" s="26">
        <f>C6*(1+Assumptions!D12)</f>
        <v/>
      </c>
      <c r="E6" s="26">
        <f>D6*(1+Assumptions!E12)</f>
        <v/>
      </c>
      <c r="F6" s="26">
        <f>E6*(1+Assumptions!F12)</f>
        <v/>
      </c>
    </row>
    <row r="7">
      <c r="A7" s="22" t="inlineStr">
        <is>
          <t>EBITDA</t>
        </is>
      </c>
      <c r="B7" s="27">
        <f>B6*Assumptions!B18</f>
        <v/>
      </c>
      <c r="C7" s="27">
        <f>C6*Assumptions!C18</f>
        <v/>
      </c>
      <c r="D7" s="27">
        <f>D6*Assumptions!D18</f>
        <v/>
      </c>
      <c r="E7" s="27">
        <f>E6*Assumptions!E18</f>
        <v/>
      </c>
      <c r="F7" s="27">
        <f>F6*Assumptions!F18</f>
        <v/>
      </c>
    </row>
    <row r="8">
      <c r="A8" s="20" t="inlineStr">
        <is>
          <t xml:space="preserve">  - D&amp;A</t>
        </is>
      </c>
      <c r="B8" s="26">
        <f>-B6*Assumptions!$B$21</f>
        <v/>
      </c>
      <c r="C8" s="26">
        <f>-C6*Assumptions!$B$21</f>
        <v/>
      </c>
      <c r="D8" s="26">
        <f>-D6*Assumptions!$B$21</f>
        <v/>
      </c>
      <c r="E8" s="26">
        <f>-E6*Assumptions!$B$21</f>
        <v/>
      </c>
      <c r="F8" s="26">
        <f>-F6*Assumptions!$B$21</f>
        <v/>
      </c>
    </row>
    <row r="9">
      <c r="A9" s="22" t="inlineStr">
        <is>
          <t>EBIT</t>
        </is>
      </c>
      <c r="B9" s="27">
        <f>B7+B8</f>
        <v/>
      </c>
      <c r="C9" s="27">
        <f>C7+C8</f>
        <v/>
      </c>
      <c r="D9" s="27">
        <f>D7+D8</f>
        <v/>
      </c>
      <c r="E9" s="27">
        <f>E7+E8</f>
        <v/>
      </c>
      <c r="F9" s="27">
        <f>F7+F8</f>
        <v/>
      </c>
    </row>
    <row r="10">
      <c r="A10" s="20" t="inlineStr">
        <is>
          <t xml:space="preserve">  - Interest expense</t>
        </is>
      </c>
      <c r="B10" s="28">
        <f>-Debt!B10</f>
        <v/>
      </c>
      <c r="C10" s="28">
        <f>-Debt!C10</f>
        <v/>
      </c>
      <c r="D10" s="28">
        <f>-Debt!D10</f>
        <v/>
      </c>
      <c r="E10" s="28">
        <f>-Debt!E10</f>
        <v/>
      </c>
      <c r="F10" s="28">
        <f>-Debt!F10</f>
        <v/>
      </c>
    </row>
    <row r="11">
      <c r="A11" s="22" t="inlineStr">
        <is>
          <t>EBT</t>
        </is>
      </c>
      <c r="B11" s="27">
        <f>B9+B10</f>
        <v/>
      </c>
      <c r="C11" s="27">
        <f>C9+C10</f>
        <v/>
      </c>
      <c r="D11" s="27">
        <f>D9+D10</f>
        <v/>
      </c>
      <c r="E11" s="27">
        <f>E9+E10</f>
        <v/>
      </c>
      <c r="F11" s="27">
        <f>F9+F10</f>
        <v/>
      </c>
    </row>
    <row r="12">
      <c r="A12" s="20" t="inlineStr">
        <is>
          <t xml:space="preserve">  - Tax</t>
        </is>
      </c>
      <c r="B12" s="26">
        <f>-MAX(0,B11)*Assumptions!$B$22</f>
        <v/>
      </c>
      <c r="C12" s="26">
        <f>-MAX(0,C11)*Assumptions!$B$22</f>
        <v/>
      </c>
      <c r="D12" s="26">
        <f>-MAX(0,D11)*Assumptions!$B$22</f>
        <v/>
      </c>
      <c r="E12" s="26">
        <f>-MAX(0,E11)*Assumptions!$B$22</f>
        <v/>
      </c>
      <c r="F12" s="26">
        <f>-MAX(0,F11)*Assumptions!$B$22</f>
        <v/>
      </c>
    </row>
    <row r="13">
      <c r="A13" s="22" t="inlineStr">
        <is>
          <t>Net income</t>
        </is>
      </c>
      <c r="B13" s="29">
        <f>B11+B12</f>
        <v/>
      </c>
      <c r="C13" s="29">
        <f>C11+C12</f>
        <v/>
      </c>
      <c r="D13" s="29">
        <f>D11+D12</f>
        <v/>
      </c>
      <c r="E13" s="29">
        <f>E11+E12</f>
        <v/>
      </c>
      <c r="F13" s="29">
        <f>F11+F12</f>
        <v/>
      </c>
    </row>
  </sheetData>
  <mergeCells count="2">
    <mergeCell ref="A2:F2"/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11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2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</cols>
  <sheetData>
    <row r="1" ht="26" customHeight="1">
      <c r="A1" s="14" t="inlineStr">
        <is>
          <t>Working Capital</t>
        </is>
      </c>
    </row>
    <row r="2">
      <c r="A2" s="15" t="inlineStr">
        <is>
          <t>Drives by DSO/DIO/DPO</t>
        </is>
      </c>
    </row>
    <row r="4" ht="20" customHeight="1">
      <c r="B4" s="19" t="inlineStr">
        <is>
          <t>2024A</t>
        </is>
      </c>
      <c r="C4" s="19" t="inlineStr">
        <is>
          <t>2025E</t>
        </is>
      </c>
      <c r="D4" s="19" t="inlineStr">
        <is>
          <t>2026E</t>
        </is>
      </c>
      <c r="E4" s="19" t="inlineStr">
        <is>
          <t>2027E</t>
        </is>
      </c>
      <c r="F4" s="19" t="inlineStr">
        <is>
          <t>2028E</t>
        </is>
      </c>
    </row>
    <row r="6">
      <c r="A6" s="4" t="inlineStr">
        <is>
          <t>Receivables / Kundefordringer</t>
        </is>
      </c>
      <c r="B6" s="28">
        <f>'Income Statement'!B6*Assumptions!$B$24/365</f>
        <v/>
      </c>
      <c r="C6" s="28">
        <f>'Income Statement'!C6*Assumptions!$B$24/365</f>
        <v/>
      </c>
      <c r="D6" s="28">
        <f>'Income Statement'!D6*Assumptions!$B$24/365</f>
        <v/>
      </c>
      <c r="E6" s="28">
        <f>'Income Statement'!E6*Assumptions!$B$24/365</f>
        <v/>
      </c>
      <c r="F6" s="28">
        <f>'Income Statement'!F6*Assumptions!$B$24/365</f>
        <v/>
      </c>
    </row>
    <row r="7">
      <c r="A7" t="inlineStr">
        <is>
          <t>Inventory / Varelager</t>
        </is>
      </c>
      <c r="B7" s="28">
        <f>'Income Statement'!B6*Assumptions!$B$27*Assumptions!$B$25/365</f>
        <v/>
      </c>
      <c r="C7" s="28">
        <f>'Income Statement'!C6*Assumptions!$B$27*Assumptions!$B$25/365</f>
        <v/>
      </c>
      <c r="D7" s="28">
        <f>'Income Statement'!D6*Assumptions!$B$27*Assumptions!$B$25/365</f>
        <v/>
      </c>
      <c r="E7" s="28">
        <f>'Income Statement'!E6*Assumptions!$B$27*Assumptions!$B$25/365</f>
        <v/>
      </c>
      <c r="F7" s="28">
        <f>'Income Statement'!F6*Assumptions!$B$27*Assumptions!$B$25/365</f>
        <v/>
      </c>
    </row>
    <row r="8">
      <c r="A8" t="inlineStr">
        <is>
          <t>Payables / Leverandørgjeld</t>
        </is>
      </c>
      <c r="B8" s="28">
        <f>'Income Statement'!B6*Assumptions!$B$27*Assumptions!$B$26/365</f>
        <v/>
      </c>
      <c r="C8" s="28">
        <f>'Income Statement'!C6*Assumptions!$B$27*Assumptions!$B$26/365</f>
        <v/>
      </c>
      <c r="D8" s="28">
        <f>'Income Statement'!D6*Assumptions!$B$27*Assumptions!$B$26/365</f>
        <v/>
      </c>
      <c r="E8" s="28">
        <f>'Income Statement'!E6*Assumptions!$B$27*Assumptions!$B$26/365</f>
        <v/>
      </c>
      <c r="F8" s="28">
        <f>'Income Statement'!F6*Assumptions!$B$27*Assumptions!$B$26/365</f>
        <v/>
      </c>
    </row>
    <row r="10">
      <c r="A10" s="22" t="inlineStr">
        <is>
          <t>Net working capital</t>
        </is>
      </c>
      <c r="B10" s="27">
        <f>B6+B7-B8</f>
        <v/>
      </c>
      <c r="C10" s="27">
        <f>C6+C7-C8</f>
        <v/>
      </c>
      <c r="D10" s="27">
        <f>D6+D7-D8</f>
        <v/>
      </c>
      <c r="E10" s="27">
        <f>E6+E7-E8</f>
        <v/>
      </c>
      <c r="F10" s="27">
        <f>F6+F7-F8</f>
        <v/>
      </c>
    </row>
    <row r="11">
      <c r="A11" s="22" t="inlineStr">
        <is>
          <t>Change in NWC</t>
        </is>
      </c>
      <c r="B11" s="30" t="n">
        <v>0</v>
      </c>
      <c r="C11" s="26">
        <f>C10-B10</f>
        <v/>
      </c>
      <c r="D11" s="26">
        <f>D10-C10</f>
        <v/>
      </c>
      <c r="E11" s="26">
        <f>E10-D10</f>
        <v/>
      </c>
      <c r="F11" s="26">
        <f>F10-E10</f>
        <v/>
      </c>
    </row>
  </sheetData>
  <mergeCells count="2">
    <mergeCell ref="A2:F2"/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10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2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</cols>
  <sheetData>
    <row r="1" ht="26" customHeight="1">
      <c r="A1" s="14" t="inlineStr">
        <is>
          <t>Debt Schedule</t>
        </is>
      </c>
    </row>
    <row r="2">
      <c r="A2" s="15" t="inlineStr">
        <is>
          <t>Simplified: total debt + interest</t>
        </is>
      </c>
    </row>
    <row r="4" ht="20" customHeight="1">
      <c r="B4" s="19" t="inlineStr">
        <is>
          <t>2024A</t>
        </is>
      </c>
      <c r="C4" s="19" t="inlineStr">
        <is>
          <t>2025E</t>
        </is>
      </c>
      <c r="D4" s="19" t="inlineStr">
        <is>
          <t>2026E</t>
        </is>
      </c>
      <c r="E4" s="19" t="inlineStr">
        <is>
          <t>2027E</t>
        </is>
      </c>
      <c r="F4" s="19" t="inlineStr">
        <is>
          <t>2028E</t>
        </is>
      </c>
    </row>
    <row r="6">
      <c r="A6" s="22" t="inlineStr">
        <is>
          <t>Opening debt</t>
        </is>
      </c>
      <c r="B6" s="25" t="n">
        <v>298000</v>
      </c>
      <c r="C6" s="26">
        <f>B8</f>
        <v/>
      </c>
      <c r="D6" s="26">
        <f>C8</f>
        <v/>
      </c>
      <c r="E6" s="26">
        <f>D8</f>
        <v/>
      </c>
      <c r="F6" s="26">
        <f>E8</f>
        <v/>
      </c>
    </row>
    <row r="7">
      <c r="A7" s="20" t="inlineStr">
        <is>
          <t xml:space="preserve">  Net issuance / repayment</t>
        </is>
      </c>
      <c r="B7" s="25" t="n">
        <v>-8000</v>
      </c>
      <c r="C7" s="25" t="n">
        <v>-8000</v>
      </c>
      <c r="D7" s="25" t="n">
        <v>-8000</v>
      </c>
      <c r="E7" s="25" t="n">
        <v>-8000</v>
      </c>
      <c r="F7" s="25" t="n">
        <v>-8000</v>
      </c>
    </row>
    <row r="8">
      <c r="A8" s="22" t="inlineStr">
        <is>
          <t>Closing debt</t>
        </is>
      </c>
      <c r="B8" s="27">
        <f>MAX(0,B6+B7)</f>
        <v/>
      </c>
      <c r="C8" s="27">
        <f>MAX(0,C6+C7)</f>
        <v/>
      </c>
      <c r="D8" s="27">
        <f>MAX(0,D6+D7)</f>
        <v/>
      </c>
      <c r="E8" s="27">
        <f>MAX(0,E6+E7)</f>
        <v/>
      </c>
      <c r="F8" s="27">
        <f>MAX(0,F6+F7)</f>
        <v/>
      </c>
    </row>
    <row r="9">
      <c r="A9" s="20" t="inlineStr">
        <is>
          <t xml:space="preserve">  Average debt</t>
        </is>
      </c>
      <c r="B9" s="26">
        <f>(B6+B8)/2</f>
        <v/>
      </c>
      <c r="C9" s="26">
        <f>(C6+C8)/2</f>
        <v/>
      </c>
      <c r="D9" s="26">
        <f>(D6+D8)/2</f>
        <v/>
      </c>
      <c r="E9" s="26">
        <f>(E6+E8)/2</f>
        <v/>
      </c>
      <c r="F9" s="26">
        <f>(F6+F8)/2</f>
        <v/>
      </c>
    </row>
    <row r="10">
      <c r="A10" s="22" t="inlineStr">
        <is>
          <t>Interest expense</t>
        </is>
      </c>
      <c r="B10" s="27">
        <f>B9*Assumptions!$B$23</f>
        <v/>
      </c>
      <c r="C10" s="27">
        <f>C9*Assumptions!$B$23</f>
        <v/>
      </c>
      <c r="D10" s="27">
        <f>D9*Assumptions!$B$23</f>
        <v/>
      </c>
      <c r="E10" s="27">
        <f>E9*Assumptions!$B$23</f>
        <v/>
      </c>
      <c r="F10" s="27">
        <f>F9*Assumptions!$B$23</f>
        <v/>
      </c>
    </row>
  </sheetData>
  <mergeCells count="2">
    <mergeCell ref="A2:F2"/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19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2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</cols>
  <sheetData>
    <row r="1" ht="26" customHeight="1">
      <c r="A1" s="14" t="inlineStr">
        <is>
          <t>Balance Sheet</t>
        </is>
      </c>
    </row>
    <row r="2">
      <c r="A2" s="15" t="inlineStr">
        <is>
          <t>Simplified · cash as plug</t>
        </is>
      </c>
    </row>
    <row r="4" ht="20" customHeight="1">
      <c r="B4" s="19" t="inlineStr">
        <is>
          <t>2024A</t>
        </is>
      </c>
      <c r="C4" s="19" t="inlineStr">
        <is>
          <t>2025E</t>
        </is>
      </c>
      <c r="D4" s="19" t="inlineStr">
        <is>
          <t>2026E</t>
        </is>
      </c>
      <c r="E4" s="19" t="inlineStr">
        <is>
          <t>2027E</t>
        </is>
      </c>
      <c r="F4" s="19" t="inlineStr">
        <is>
          <t>2028E</t>
        </is>
      </c>
    </row>
    <row r="6">
      <c r="A6" s="20" t="inlineStr">
        <is>
          <t>Opening PP&amp;E</t>
        </is>
      </c>
      <c r="B6" s="25" t="n">
        <v>738000</v>
      </c>
      <c r="C6" s="26">
        <f>B9</f>
        <v/>
      </c>
      <c r="D6" s="26">
        <f>C9</f>
        <v/>
      </c>
      <c r="E6" s="26">
        <f>D9</f>
        <v/>
      </c>
      <c r="F6" s="26">
        <f>E9</f>
        <v/>
      </c>
    </row>
    <row r="7">
      <c r="A7" s="20" t="inlineStr">
        <is>
          <t xml:space="preserve">  + Capex</t>
        </is>
      </c>
      <c r="B7" s="28">
        <f>'Income Statement'!B6*Assumptions!$B$20</f>
        <v/>
      </c>
      <c r="C7" s="28">
        <f>'Income Statement'!C6*Assumptions!$B$20</f>
        <v/>
      </c>
      <c r="D7" s="28">
        <f>'Income Statement'!D6*Assumptions!$B$20</f>
        <v/>
      </c>
      <c r="E7" s="28">
        <f>'Income Statement'!E6*Assumptions!$B$20</f>
        <v/>
      </c>
      <c r="F7" s="28">
        <f>'Income Statement'!F6*Assumptions!$B$20</f>
        <v/>
      </c>
    </row>
    <row r="8">
      <c r="A8" s="20" t="inlineStr">
        <is>
          <t xml:space="preserve">  - D&amp;A</t>
        </is>
      </c>
      <c r="B8" s="28">
        <f>'Income Statement'!B8</f>
        <v/>
      </c>
      <c r="C8" s="28">
        <f>'Income Statement'!C8</f>
        <v/>
      </c>
      <c r="D8" s="28">
        <f>'Income Statement'!D8</f>
        <v/>
      </c>
      <c r="E8" s="28">
        <f>'Income Statement'!E8</f>
        <v/>
      </c>
      <c r="F8" s="28">
        <f>'Income Statement'!F8</f>
        <v/>
      </c>
    </row>
    <row r="9">
      <c r="A9" s="22" t="inlineStr">
        <is>
          <t>Closing PP&amp;E</t>
        </is>
      </c>
      <c r="B9" s="27">
        <f>B6+B7+B8</f>
        <v/>
      </c>
      <c r="C9" s="27">
        <f>C6+C7+C8</f>
        <v/>
      </c>
      <c r="D9" s="27">
        <f>D6+D7+D8</f>
        <v/>
      </c>
      <c r="E9" s="27">
        <f>E6+E7+E8</f>
        <v/>
      </c>
      <c r="F9" s="27">
        <f>F6+F7+F8</f>
        <v/>
      </c>
    </row>
    <row r="11">
      <c r="A11" s="22" t="inlineStr">
        <is>
          <t>Cash</t>
        </is>
      </c>
      <c r="B11" s="25" t="n">
        <v>182000</v>
      </c>
      <c r="C11" s="26">
        <f>B11+'Cash Flow'!C16</f>
        <v/>
      </c>
      <c r="D11" s="26">
        <f>C11+'Cash Flow'!D16</f>
        <v/>
      </c>
      <c r="E11" s="26">
        <f>D11+'Cash Flow'!E16</f>
        <v/>
      </c>
      <c r="F11" s="26">
        <f>E11+'Cash Flow'!F16</f>
        <v/>
      </c>
    </row>
    <row r="12">
      <c r="A12" s="22" t="inlineStr">
        <is>
          <t>Net working capital</t>
        </is>
      </c>
      <c r="B12" s="28">
        <f>'Working Capital'!B10</f>
        <v/>
      </c>
      <c r="C12" s="28">
        <f>'Working Capital'!C10</f>
        <v/>
      </c>
      <c r="D12" s="28">
        <f>'Working Capital'!D10</f>
        <v/>
      </c>
      <c r="E12" s="28">
        <f>'Working Capital'!E10</f>
        <v/>
      </c>
      <c r="F12" s="28">
        <f>'Working Capital'!F10</f>
        <v/>
      </c>
    </row>
    <row r="14">
      <c r="A14" s="22" t="inlineStr">
        <is>
          <t>Debt</t>
        </is>
      </c>
      <c r="B14" s="28">
        <f>Debt!B8</f>
        <v/>
      </c>
      <c r="C14" s="28">
        <f>Debt!C8</f>
        <v/>
      </c>
      <c r="D14" s="28">
        <f>Debt!D8</f>
        <v/>
      </c>
      <c r="E14" s="28">
        <f>Debt!E8</f>
        <v/>
      </c>
      <c r="F14" s="28">
        <f>Debt!F8</f>
        <v/>
      </c>
    </row>
    <row r="15">
      <c r="A15" s="22" t="inlineStr">
        <is>
          <t>Equity (= Assets - Debt)</t>
        </is>
      </c>
      <c r="B15" s="27">
        <f>B9+B11+B12-B14</f>
        <v/>
      </c>
      <c r="C15" s="27">
        <f>C9+C11+C12-C14</f>
        <v/>
      </c>
      <c r="D15" s="27">
        <f>D9+D11+D12-D14</f>
        <v/>
      </c>
      <c r="E15" s="27">
        <f>E9+E11+E12-E14</f>
        <v/>
      </c>
      <c r="F15" s="27">
        <f>F9+F11+F12-F14</f>
        <v/>
      </c>
    </row>
    <row r="17">
      <c r="A17" s="22" t="inlineStr">
        <is>
          <t>Total assets</t>
        </is>
      </c>
      <c r="B17" s="29">
        <f>B9+B11+B12</f>
        <v/>
      </c>
      <c r="C17" s="29">
        <f>C9+C11+C12</f>
        <v/>
      </c>
      <c r="D17" s="29">
        <f>D9+D11+D12</f>
        <v/>
      </c>
      <c r="E17" s="29">
        <f>E9+E11+E12</f>
        <v/>
      </c>
      <c r="F17" s="29">
        <f>F9+F11+F12</f>
        <v/>
      </c>
    </row>
    <row r="18">
      <c r="A18" s="22" t="inlineStr">
        <is>
          <t>Total equity &amp; liabilities</t>
        </is>
      </c>
      <c r="B18" s="29">
        <f>B14+B15</f>
        <v/>
      </c>
      <c r="C18" s="29">
        <f>C14+C15</f>
        <v/>
      </c>
      <c r="D18" s="29">
        <f>D14+D15</f>
        <v/>
      </c>
      <c r="E18" s="29">
        <f>E14+E15</f>
        <v/>
      </c>
      <c r="F18" s="29">
        <f>F14+F15</f>
        <v/>
      </c>
    </row>
    <row r="19">
      <c r="A19" s="22" t="inlineStr">
        <is>
          <t>Balance check</t>
        </is>
      </c>
      <c r="B19" s="31">
        <f>IF(ABS(B17-B18)&lt;0.5,"OK","ERR")</f>
        <v/>
      </c>
      <c r="C19" s="31">
        <f>IF(ABS(C17-C18)&lt;0.5,"OK","ERR")</f>
        <v/>
      </c>
      <c r="D19" s="31">
        <f>IF(ABS(D17-D18)&lt;0.5,"OK","ERR")</f>
        <v/>
      </c>
      <c r="E19" s="31">
        <f>IF(ABS(E17-E18)&lt;0.5,"OK","ERR")</f>
        <v/>
      </c>
      <c r="F19" s="31">
        <f>IF(ABS(F17-F18)&lt;0.5,"OK","ERR")</f>
        <v/>
      </c>
    </row>
  </sheetData>
  <mergeCells count="2">
    <mergeCell ref="A2:F2"/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16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2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</cols>
  <sheetData>
    <row r="1" ht="26" customHeight="1">
      <c r="A1" s="14" t="inlineStr">
        <is>
          <t>Cash Flow</t>
        </is>
      </c>
    </row>
    <row r="2">
      <c r="A2" s="15" t="inlineStr">
        <is>
          <t>Indirect method</t>
        </is>
      </c>
    </row>
    <row r="4" ht="20" customHeight="1">
      <c r="B4" s="19" t="inlineStr">
        <is>
          <t>2024A</t>
        </is>
      </c>
      <c r="C4" s="19" t="inlineStr">
        <is>
          <t>2025E</t>
        </is>
      </c>
      <c r="D4" s="19" t="inlineStr">
        <is>
          <t>2026E</t>
        </is>
      </c>
      <c r="E4" s="19" t="inlineStr">
        <is>
          <t>2027E</t>
        </is>
      </c>
      <c r="F4" s="19" t="inlineStr">
        <is>
          <t>2028E</t>
        </is>
      </c>
    </row>
    <row r="6">
      <c r="A6" s="20" t="inlineStr">
        <is>
          <t>Net income (from IS)</t>
        </is>
      </c>
      <c r="B6" s="28">
        <f>'Income Statement'!B13</f>
        <v/>
      </c>
      <c r="C6" s="28">
        <f>'Income Statement'!C13</f>
        <v/>
      </c>
      <c r="D6" s="28">
        <f>'Income Statement'!D13</f>
        <v/>
      </c>
      <c r="E6" s="28">
        <f>'Income Statement'!E13</f>
        <v/>
      </c>
      <c r="F6" s="28">
        <f>'Income Statement'!F13</f>
        <v/>
      </c>
    </row>
    <row r="7">
      <c r="A7" s="20" t="inlineStr">
        <is>
          <t>+ D&amp;A</t>
        </is>
      </c>
      <c r="B7" s="28">
        <f>-'Income Statement'!B8</f>
        <v/>
      </c>
      <c r="C7" s="28">
        <f>-'Income Statement'!C8</f>
        <v/>
      </c>
      <c r="D7" s="28">
        <f>-'Income Statement'!D8</f>
        <v/>
      </c>
      <c r="E7" s="28">
        <f>-'Income Statement'!E8</f>
        <v/>
      </c>
      <c r="F7" s="28">
        <f>-'Income Statement'!F8</f>
        <v/>
      </c>
    </row>
    <row r="8">
      <c r="A8" s="20" t="inlineStr">
        <is>
          <t>- Change in NWC</t>
        </is>
      </c>
      <c r="B8" s="28">
        <f>-'Working Capital'!B11</f>
        <v/>
      </c>
      <c r="C8" s="28">
        <f>-'Working Capital'!C11</f>
        <v/>
      </c>
      <c r="D8" s="28">
        <f>-'Working Capital'!D11</f>
        <v/>
      </c>
      <c r="E8" s="28">
        <f>-'Working Capital'!E11</f>
        <v/>
      </c>
      <c r="F8" s="28">
        <f>-'Working Capital'!F11</f>
        <v/>
      </c>
    </row>
    <row r="9">
      <c r="A9" s="22" t="inlineStr">
        <is>
          <t>CFO</t>
        </is>
      </c>
      <c r="B9" s="27">
        <f>B6+B7+B8</f>
        <v/>
      </c>
      <c r="C9" s="27">
        <f>C6+C7+C8</f>
        <v/>
      </c>
      <c r="D9" s="27">
        <f>D6+D7+D8</f>
        <v/>
      </c>
      <c r="E9" s="27">
        <f>E6+E7+E8</f>
        <v/>
      </c>
      <c r="F9" s="27">
        <f>F6+F7+F8</f>
        <v/>
      </c>
    </row>
    <row r="11">
      <c r="A11" s="20" t="inlineStr">
        <is>
          <t>- Capex</t>
        </is>
      </c>
      <c r="B11" s="28">
        <f>-'Balance Sheet'!B7</f>
        <v/>
      </c>
      <c r="C11" s="28">
        <f>-'Balance Sheet'!C7</f>
        <v/>
      </c>
      <c r="D11" s="28">
        <f>-'Balance Sheet'!D7</f>
        <v/>
      </c>
      <c r="E11" s="28">
        <f>-'Balance Sheet'!E7</f>
        <v/>
      </c>
      <c r="F11" s="28">
        <f>-'Balance Sheet'!F7</f>
        <v/>
      </c>
    </row>
    <row r="12">
      <c r="A12" s="22" t="inlineStr">
        <is>
          <t>CFI</t>
        </is>
      </c>
      <c r="B12" s="27">
        <f>B11</f>
        <v/>
      </c>
      <c r="C12" s="27">
        <f>C11</f>
        <v/>
      </c>
      <c r="D12" s="27">
        <f>D11</f>
        <v/>
      </c>
      <c r="E12" s="27">
        <f>E11</f>
        <v/>
      </c>
      <c r="F12" s="27">
        <f>F11</f>
        <v/>
      </c>
    </row>
    <row r="14">
      <c r="A14" s="20" t="inlineStr">
        <is>
          <t>+ Net debt issuance</t>
        </is>
      </c>
      <c r="B14" s="28">
        <f>Debt!B7</f>
        <v/>
      </c>
      <c r="C14" s="28">
        <f>Debt!C7</f>
        <v/>
      </c>
      <c r="D14" s="28">
        <f>Debt!D7</f>
        <v/>
      </c>
      <c r="E14" s="28">
        <f>Debt!E7</f>
        <v/>
      </c>
      <c r="F14" s="28">
        <f>Debt!F7</f>
        <v/>
      </c>
    </row>
    <row r="15">
      <c r="A15" s="22" t="inlineStr">
        <is>
          <t>CFF</t>
        </is>
      </c>
      <c r="B15" s="27">
        <f>B14</f>
        <v/>
      </c>
      <c r="C15" s="27">
        <f>C14</f>
        <v/>
      </c>
      <c r="D15" s="27">
        <f>D14</f>
        <v/>
      </c>
      <c r="E15" s="27">
        <f>E14</f>
        <v/>
      </c>
      <c r="F15" s="27">
        <f>F14</f>
        <v/>
      </c>
    </row>
    <row r="16">
      <c r="A16" s="22" t="inlineStr">
        <is>
          <t>Net change in cash</t>
        </is>
      </c>
      <c r="B16" s="29">
        <f>B9+B12+B15</f>
        <v/>
      </c>
      <c r="C16" s="29">
        <f>C9+C12+C15</f>
        <v/>
      </c>
      <c r="D16" s="29">
        <f>D9+D12+D15</f>
        <v/>
      </c>
      <c r="E16" s="29">
        <f>E9+E12+E15</f>
        <v/>
      </c>
      <c r="F16" s="29">
        <f>F9+F12+F15</f>
        <v/>
      </c>
    </row>
  </sheetData>
  <mergeCells count="2">
    <mergeCell ref="A2:F2"/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F13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2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</cols>
  <sheetData>
    <row r="1" ht="26" customHeight="1">
      <c r="A1" s="14" t="inlineStr">
        <is>
          <t>Summary</t>
        </is>
      </c>
    </row>
    <row r="2">
      <c r="A2" s="15" t="inlineStr">
        <is>
          <t>Dashboard · 3-statement output</t>
        </is>
      </c>
    </row>
    <row r="4" ht="20" customHeight="1">
      <c r="B4" s="19" t="inlineStr">
        <is>
          <t>2024A</t>
        </is>
      </c>
      <c r="C4" s="19" t="inlineStr">
        <is>
          <t>2025E</t>
        </is>
      </c>
      <c r="D4" s="19" t="inlineStr">
        <is>
          <t>2026E</t>
        </is>
      </c>
      <c r="E4" s="19" t="inlineStr">
        <is>
          <t>2027E</t>
        </is>
      </c>
      <c r="F4" s="19" t="inlineStr">
        <is>
          <t>2028E</t>
        </is>
      </c>
    </row>
    <row r="6">
      <c r="A6" s="22" t="inlineStr">
        <is>
          <t>Revenue</t>
        </is>
      </c>
      <c r="B6" s="28">
        <f>'Income Statement'!B6</f>
        <v/>
      </c>
      <c r="C6" s="28">
        <f>'Income Statement'!C6</f>
        <v/>
      </c>
      <c r="D6" s="28">
        <f>'Income Statement'!D6</f>
        <v/>
      </c>
      <c r="E6" s="28">
        <f>'Income Statement'!E6</f>
        <v/>
      </c>
      <c r="F6" s="28">
        <f>'Income Statement'!F6</f>
        <v/>
      </c>
    </row>
    <row r="7">
      <c r="A7" s="22" t="inlineStr">
        <is>
          <t>EBITDA</t>
        </is>
      </c>
      <c r="B7" s="28">
        <f>'Income Statement'!B7</f>
        <v/>
      </c>
      <c r="C7" s="28">
        <f>'Income Statement'!C7</f>
        <v/>
      </c>
      <c r="D7" s="28">
        <f>'Income Statement'!D7</f>
        <v/>
      </c>
      <c r="E7" s="28">
        <f>'Income Statement'!E7</f>
        <v/>
      </c>
      <c r="F7" s="28">
        <f>'Income Statement'!F7</f>
        <v/>
      </c>
    </row>
    <row r="8">
      <c r="A8" s="22" t="inlineStr">
        <is>
          <t>EBITDA margin</t>
        </is>
      </c>
      <c r="B8" s="32">
        <f>'Income Statement'!B7/'Income Statement'!B6</f>
        <v/>
      </c>
      <c r="C8" s="32">
        <f>'Income Statement'!C7/'Income Statement'!C6</f>
        <v/>
      </c>
      <c r="D8" s="32">
        <f>'Income Statement'!D7/'Income Statement'!D6</f>
        <v/>
      </c>
      <c r="E8" s="32">
        <f>'Income Statement'!E7/'Income Statement'!E6</f>
        <v/>
      </c>
      <c r="F8" s="32">
        <f>'Income Statement'!F7/'Income Statement'!F6</f>
        <v/>
      </c>
    </row>
    <row r="9">
      <c r="A9" s="22" t="inlineStr">
        <is>
          <t>EBIT</t>
        </is>
      </c>
      <c r="B9" s="28">
        <f>'Income Statement'!B9</f>
        <v/>
      </c>
      <c r="C9" s="28">
        <f>'Income Statement'!C9</f>
        <v/>
      </c>
      <c r="D9" s="28">
        <f>'Income Statement'!D9</f>
        <v/>
      </c>
      <c r="E9" s="28">
        <f>'Income Statement'!E9</f>
        <v/>
      </c>
      <c r="F9" s="28">
        <f>'Income Statement'!F9</f>
        <v/>
      </c>
    </row>
    <row r="10">
      <c r="A10" s="22" t="inlineStr">
        <is>
          <t>Net income</t>
        </is>
      </c>
      <c r="B10" s="28">
        <f>'Income Statement'!B13</f>
        <v/>
      </c>
      <c r="C10" s="28">
        <f>'Income Statement'!C13</f>
        <v/>
      </c>
      <c r="D10" s="28">
        <f>'Income Statement'!D13</f>
        <v/>
      </c>
      <c r="E10" s="28">
        <f>'Income Statement'!E13</f>
        <v/>
      </c>
      <c r="F10" s="28">
        <f>'Income Statement'!F13</f>
        <v/>
      </c>
    </row>
    <row r="11">
      <c r="A11" s="22" t="inlineStr">
        <is>
          <t>FCFF (CFO + CFI)</t>
        </is>
      </c>
      <c r="B11" s="28">
        <f>'Cash Flow'!B9+'Cash Flow'!B12</f>
        <v/>
      </c>
      <c r="C11" s="28">
        <f>'Cash Flow'!C9+'Cash Flow'!C12</f>
        <v/>
      </c>
      <c r="D11" s="28">
        <f>'Cash Flow'!D9+'Cash Flow'!D12</f>
        <v/>
      </c>
      <c r="E11" s="28">
        <f>'Cash Flow'!E9+'Cash Flow'!E12</f>
        <v/>
      </c>
      <c r="F11" s="28">
        <f>'Cash Flow'!F9+'Cash Flow'!F12</f>
        <v/>
      </c>
    </row>
    <row r="12">
      <c r="A12" s="22" t="inlineStr">
        <is>
          <t>Net debt / EBITDA</t>
        </is>
      </c>
      <c r="B12" s="33">
        <f>(Debt!B8-'Balance Sheet'!B11)/'Income Statement'!B7</f>
        <v/>
      </c>
      <c r="C12" s="33">
        <f>(Debt!C8-'Balance Sheet'!C11)/'Income Statement'!C7</f>
        <v/>
      </c>
      <c r="D12" s="33">
        <f>(Debt!D8-'Balance Sheet'!D11)/'Income Statement'!D7</f>
        <v/>
      </c>
      <c r="E12" s="33">
        <f>(Debt!E8-'Balance Sheet'!E11)/'Income Statement'!E7</f>
        <v/>
      </c>
      <c r="F12" s="33">
        <f>(Debt!F8-'Balance Sheet'!F11)/'Income Statement'!F7</f>
        <v/>
      </c>
    </row>
    <row r="13">
      <c r="A13" s="22" t="inlineStr">
        <is>
          <t>ROIC (NOPAT / IC)</t>
        </is>
      </c>
      <c r="B13" s="32">
        <f>'Income Statement'!B9*(1-Assumptions!$B$22)/('Balance Sheet'!B9+'Working Capital'!B10)</f>
        <v/>
      </c>
      <c r="C13" s="32">
        <f>'Income Statement'!C9*(1-Assumptions!$B$22)/('Balance Sheet'!C9+'Working Capital'!C10)</f>
        <v/>
      </c>
      <c r="D13" s="32">
        <f>'Income Statement'!D9*(1-Assumptions!$B$22)/('Balance Sheet'!D9+'Working Capital'!D10)</f>
        <v/>
      </c>
      <c r="E13" s="32">
        <f>'Income Statement'!E9*(1-Assumptions!$B$22)/('Balance Sheet'!E9+'Working Capital'!E10)</f>
        <v/>
      </c>
      <c r="F13" s="32">
        <f>'Income Statement'!F9*(1-Assumptions!$B$22)/('Balance Sheet'!F9+'Working Capital'!F10)</f>
        <v/>
      </c>
    </row>
  </sheetData>
  <mergeCells count="2">
    <mergeCell ref="A2:F2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2026-05-28T16:50:46Z</dcterms:created>
  <dcterms:modified xmlns:dcterms="http://purl.org/dc/terms/" xmlns:xsi="http://www.w3.org/2001/XMLSchema-instance" xsi:type="dcterms:W3CDTF">2026-05-28T16:50:46Z</dcterms:modified>
</cp:coreProperties>
</file>