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6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Assumptions" sheetId="3" state="visible" r:id="rId3"/>
    <sheet xmlns:r="http://schemas.openxmlformats.org/officeDocument/2006/relationships" name="WACC" sheetId="4" state="visible" r:id="rId4"/>
    <sheet xmlns:r="http://schemas.openxmlformats.org/officeDocument/2006/relationships" name="Revenue Build" sheetId="5" state="visible" r:id="rId5"/>
    <sheet xmlns:r="http://schemas.openxmlformats.org/officeDocument/2006/relationships" name="FCFF Forecast" sheetId="6" state="visible" r:id="rId6"/>
    <sheet xmlns:r="http://schemas.openxmlformats.org/officeDocument/2006/relationships" name="Valuation" sheetId="7" state="visible" r:id="rId7"/>
    <sheet xmlns:r="http://schemas.openxmlformats.org/officeDocument/2006/relationships" name="Sensitivity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%;[Red](0.0%)"/>
    <numFmt numFmtId="165" formatCode="0.0&quot;x&quot;"/>
    <numFmt numFmtId="166" formatCode="#,##0;[Red](#,##0);&quot;-&quot;"/>
    <numFmt numFmtId="167" formatCode="#,##0.0;[Red](#,##0.0);&quot;-&quot;"/>
    <numFmt numFmtId="168" formatCode="0.0000"/>
  </numFmts>
  <fonts count="18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FFFFFF"/>
      <sz val="11"/>
    </font>
    <font>
      <name val="Calibri"/>
      <b val="1"/>
      <color rgb="000A0A0A"/>
      <sz val="11"/>
    </font>
    <font>
      <name val="Calibri"/>
      <color rgb="000066CC"/>
      <sz val="11"/>
    </font>
    <font>
      <name val="Calibri"/>
      <color rgb="0016803C"/>
      <sz val="11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  <border>
      <top style="thin">
        <color rgb="000A0A0A"/>
      </top>
      <bottom style="double">
        <color rgb="000A0A0A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/>
    </xf>
    <xf numFmtId="0" fontId="15" fillId="3" borderId="1" applyAlignment="1" pivotButton="0" quotePrefix="0" xfId="0">
      <alignment horizontal="left" vertical="center"/>
    </xf>
    <xf numFmtId="164" fontId="16" fillId="0" borderId="0" applyAlignment="1" pivotButton="0" quotePrefix="0" xfId="0">
      <alignment horizontal="right" vertical="center"/>
    </xf>
    <xf numFmtId="165" fontId="16" fillId="0" borderId="0" applyAlignment="1" pivotButton="0" quotePrefix="0" xfId="0">
      <alignment horizontal="right" vertical="center"/>
    </xf>
    <xf numFmtId="166" fontId="16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indent="1"/>
    </xf>
    <xf numFmtId="167" fontId="16" fillId="0" borderId="0" applyAlignment="1" pivotButton="0" quotePrefix="0" xfId="0">
      <alignment horizontal="right" vertical="center"/>
    </xf>
    <xf numFmtId="167" fontId="4" fillId="0" borderId="0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164" fontId="15" fillId="4" borderId="0" applyAlignment="1" pivotButton="0" quotePrefix="0" xfId="0">
      <alignment horizontal="right" vertical="center"/>
    </xf>
    <xf numFmtId="166" fontId="4" fillId="0" borderId="0" applyAlignment="1" pivotButton="0" quotePrefix="0" xfId="0">
      <alignment horizontal="right" vertical="center"/>
    </xf>
    <xf numFmtId="164" fontId="17" fillId="0" borderId="0" applyAlignment="1" pivotButton="0" quotePrefix="0" xfId="0">
      <alignment horizontal="right" vertical="center"/>
    </xf>
    <xf numFmtId="166" fontId="17" fillId="0" borderId="0" applyAlignment="1" pivotButton="0" quotePrefix="0" xfId="0">
      <alignment horizontal="right" vertical="center"/>
    </xf>
    <xf numFmtId="166" fontId="15" fillId="3" borderId="1" applyAlignment="1" pivotButton="0" quotePrefix="0" xfId="0">
      <alignment horizontal="right" vertical="center"/>
    </xf>
    <xf numFmtId="166" fontId="15" fillId="3" borderId="2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168" fontId="4" fillId="0" borderId="0" applyAlignment="1" pivotButton="0" quotePrefix="0" xfId="0">
      <alignment horizontal="right" vertical="center"/>
    </xf>
    <xf numFmtId="0" fontId="15" fillId="0" borderId="0" pivotButton="0" quotePrefix="0" xfId="0"/>
    <xf numFmtId="166" fontId="15" fillId="4" borderId="0" applyAlignment="1" pivotButton="0" quotePrefix="0" xfId="0">
      <alignment horizontal="right" vertical="center"/>
    </xf>
    <xf numFmtId="4" fontId="15" fillId="4" borderId="0" applyAlignment="1" pivotButton="0" quotePrefix="0" xfId="0">
      <alignment horizontal="right" vertical="center"/>
    </xf>
    <xf numFmtId="4" fontId="16" fillId="0" borderId="0" applyAlignment="1" pivotButton="0" quotePrefix="0" xfId="0">
      <alignment horizontal="right" vertical="center"/>
    </xf>
    <xf numFmtId="0" fontId="15" fillId="0" borderId="0" applyAlignment="1" pivotButton="0" quotePrefix="0" xfId="0">
      <alignment horizontal="center" vertical="center"/>
    </xf>
    <xf numFmtId="164" fontId="14" fillId="2" borderId="0" applyAlignment="1" pivotButton="0" quotePrefix="0" xfId="0">
      <alignment horizontal="center" vertical="center"/>
    </xf>
    <xf numFmtId="4" fontId="4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DCF-modell</t>
        </is>
      </c>
    </row>
    <row r="6"/>
    <row r="7" ht="22" customHeight="1">
      <c r="B7" s="3" t="inlineStr">
        <is>
          <t>DCF Model</t>
        </is>
      </c>
    </row>
    <row r="9">
      <c r="B9" s="4" t="inlineStr">
        <is>
          <t>10-årig eksplisitt FCFF · Terminal value · WACC × g sensitivitet</t>
        </is>
      </c>
    </row>
    <row r="12">
      <c r="B12" s="5" t="inlineStr">
        <is>
          <t>Diskontert kontantstrøm med 10 års eksplisitt FCFF-prognose, terminalverdi via Gordon growth og exit multiple side om side, og toveis sensitivitetstabell på WACC × g.
Discounted cash flow with 10-year explicit FCFF forecast, terminal value via Gordon growth and exit multiple side by side, plus two-way sensitivity table on WACC × g.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dcf-modell.xlsx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Standard FCFF-DCF: Revenue Build → FCFF Forecast → diskontert til PV → bro fra EV til equity. Antagelser og WACC ligger i hver sine faner. Sensitivity-fanen er en manuelt-bygget toveis tabell (WACC i kolonne, g i rad) som beregner implisert pris per aksje for hver kombinasjon.</t>
        </is>
      </c>
    </row>
    <row r="7">
      <c r="B7" s="11" t="inlineStr">
        <is>
          <t>English</t>
        </is>
      </c>
    </row>
    <row r="8" ht="78" customHeight="1">
      <c r="B8" s="12" t="inlineStr">
        <is>
          <t>Standard FCFF DCF: Revenue Build → FCFF Forecast → discounted to PV → bridge from EV to equity. Assumptions and WACC live in dedicated tabs. Sensitivity tab is a manually-built two-way table (WACC in columns, g in rows) computing implied price per share for each combination.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Endre revenue og marginer i Assumptions</t>
        </is>
      </c>
    </row>
    <row r="12" ht="18" customHeight="1">
      <c r="B12" s="13" t="inlineStr">
        <is>
          <t>• Endre WACC-inputs i WACC-fanen</t>
        </is>
      </c>
    </row>
    <row r="13" ht="18" customHeight="1">
      <c r="B13" s="13" t="inlineStr">
        <is>
          <t>• Endre exit multiple og terminal g i Valuation-fanen</t>
        </is>
      </c>
    </row>
    <row r="14" ht="18" customHeight="1">
      <c r="B14" s="13" t="inlineStr">
        <is>
          <t>• Sensitivity-fanen oppdateres automatisk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9.5" customWidth="1" min="2" max="2"/>
    <col width="9.5" customWidth="1" min="3" max="3"/>
    <col width="9.5" customWidth="1" min="4" max="4"/>
    <col width="9.5" customWidth="1" min="5" max="5"/>
    <col width="9.5" customWidth="1" min="6" max="6"/>
    <col width="9.5" customWidth="1" min="7" max="7"/>
    <col width="9.5" customWidth="1" min="8" max="8"/>
    <col width="9.5" customWidth="1" min="9" max="9"/>
    <col width="9.5" customWidth="1" min="10" max="10"/>
    <col width="9.5" customWidth="1" min="11" max="11"/>
    <col width="9.5" customWidth="1" min="12" max="12"/>
  </cols>
  <sheetData>
    <row r="1" ht="26" customHeight="1">
      <c r="A1" s="14" t="inlineStr">
        <is>
          <t>Assumptions · Forutsetninger</t>
        </is>
      </c>
    </row>
    <row r="2">
      <c r="A2" s="15" t="inlineStr">
        <is>
          <t>DCF-drivers · 10 år eksplisitt</t>
        </is>
      </c>
    </row>
    <row r="4" ht="20" customHeight="1">
      <c r="B4" s="16" t="inlineStr">
        <is>
          <t>FY2025E</t>
        </is>
      </c>
      <c r="C4" s="16" t="inlineStr">
        <is>
          <t>FY2026E</t>
        </is>
      </c>
      <c r="D4" s="16" t="inlineStr">
        <is>
          <t>FY2027E</t>
        </is>
      </c>
      <c r="E4" s="16" t="inlineStr">
        <is>
          <t>FY2028E</t>
        </is>
      </c>
      <c r="F4" s="16" t="inlineStr">
        <is>
          <t>FY2029E</t>
        </is>
      </c>
      <c r="G4" s="16" t="inlineStr">
        <is>
          <t>FY2030E</t>
        </is>
      </c>
      <c r="H4" s="16" t="inlineStr">
        <is>
          <t>FY2031E</t>
        </is>
      </c>
      <c r="I4" s="16" t="inlineStr">
        <is>
          <t>FY2032E</t>
        </is>
      </c>
      <c r="J4" s="16" t="inlineStr">
        <is>
          <t>FY2033E</t>
        </is>
      </c>
      <c r="K4" s="16" t="inlineStr">
        <is>
          <t>FY2034E</t>
        </is>
      </c>
    </row>
    <row r="6">
      <c r="A6" s="17" t="inlineStr">
        <is>
          <t>Revenue growth</t>
        </is>
      </c>
      <c r="B6" s="18" t="n">
        <v>0.05</v>
      </c>
      <c r="C6" s="18" t="n">
        <v>0.05</v>
      </c>
      <c r="D6" s="18" t="n">
        <v>0.04</v>
      </c>
      <c r="E6" s="18" t="n">
        <v>0.04</v>
      </c>
      <c r="F6" s="18" t="n">
        <v>0.03</v>
      </c>
      <c r="G6" s="18" t="n">
        <v>0.03</v>
      </c>
      <c r="H6" s="18" t="n">
        <v>0.03</v>
      </c>
      <c r="I6" s="18" t="n">
        <v>0.025</v>
      </c>
      <c r="J6" s="18" t="n">
        <v>0.025</v>
      </c>
      <c r="K6" s="18" t="n">
        <v>0.02</v>
      </c>
    </row>
    <row r="7">
      <c r="A7" s="17" t="inlineStr">
        <is>
          <t>EBITDA margin</t>
        </is>
      </c>
      <c r="B7" s="18" t="n">
        <v>0.37</v>
      </c>
      <c r="C7" s="18" t="n">
        <v>0.37</v>
      </c>
      <c r="D7" s="18" t="n">
        <v>0.38</v>
      </c>
      <c r="E7" s="18" t="n">
        <v>0.38</v>
      </c>
      <c r="F7" s="18" t="n">
        <v>0.38</v>
      </c>
      <c r="G7" s="18" t="n">
        <v>0.38</v>
      </c>
      <c r="H7" s="18" t="n">
        <v>0.37</v>
      </c>
      <c r="I7" s="18" t="n">
        <v>0.37</v>
      </c>
      <c r="J7" s="18" t="n">
        <v>0.37</v>
      </c>
      <c r="K7" s="18" t="n">
        <v>0.36</v>
      </c>
    </row>
    <row r="8">
      <c r="A8" s="17" t="inlineStr">
        <is>
          <t>D&amp;A / sales</t>
        </is>
      </c>
      <c r="B8" s="18" t="n">
        <v>0.17</v>
      </c>
      <c r="C8" s="18" t="n">
        <v>0.17</v>
      </c>
      <c r="D8" s="18" t="n">
        <v>0.17</v>
      </c>
      <c r="E8" s="18" t="n">
        <v>0.17</v>
      </c>
      <c r="F8" s="18" t="n">
        <v>0.17</v>
      </c>
      <c r="G8" s="18" t="n">
        <v>0.17</v>
      </c>
      <c r="H8" s="18" t="n">
        <v>0.17</v>
      </c>
      <c r="I8" s="18" t="n">
        <v>0.17</v>
      </c>
      <c r="J8" s="18" t="n">
        <v>0.17</v>
      </c>
      <c r="K8" s="18" t="n">
        <v>0.17</v>
      </c>
    </row>
    <row r="9">
      <c r="A9" s="17" t="inlineStr">
        <is>
          <t>Capex / sales</t>
        </is>
      </c>
      <c r="B9" s="18" t="n">
        <v>0.135</v>
      </c>
      <c r="C9" s="18" t="n">
        <v>0.13</v>
      </c>
      <c r="D9" s="18" t="n">
        <v>0.125</v>
      </c>
      <c r="E9" s="18" t="n">
        <v>0.12</v>
      </c>
      <c r="F9" s="18" t="n">
        <v>0.115</v>
      </c>
      <c r="G9" s="18" t="n">
        <v>0.115</v>
      </c>
      <c r="H9" s="18" t="n">
        <v>0.11</v>
      </c>
      <c r="I9" s="18" t="n">
        <v>0.11</v>
      </c>
      <c r="J9" s="18" t="n">
        <v>0.105</v>
      </c>
      <c r="K9" s="18" t="n">
        <v>0.1</v>
      </c>
    </row>
    <row r="10">
      <c r="A10" s="17" t="inlineStr">
        <is>
          <t>NWC % of revenue</t>
        </is>
      </c>
      <c r="B10" s="18" t="n">
        <v>0.08</v>
      </c>
      <c r="C10" s="18" t="n">
        <v>0.08</v>
      </c>
      <c r="D10" s="18" t="n">
        <v>0.08</v>
      </c>
      <c r="E10" s="18" t="n">
        <v>0.08</v>
      </c>
      <c r="F10" s="18" t="n">
        <v>0.08</v>
      </c>
      <c r="G10" s="18" t="n">
        <v>0.08</v>
      </c>
      <c r="H10" s="18" t="n">
        <v>0.08</v>
      </c>
      <c r="I10" s="18" t="n">
        <v>0.08</v>
      </c>
      <c r="J10" s="18" t="n">
        <v>0.08</v>
      </c>
      <c r="K10" s="18" t="n">
        <v>0.08</v>
      </c>
    </row>
    <row r="12">
      <c r="A12" s="17" t="inlineStr">
        <is>
          <t>Tax rate (særskatt petroleum)</t>
        </is>
      </c>
      <c r="B12" s="18" t="n">
        <v>0.78</v>
      </c>
    </row>
    <row r="13">
      <c r="A13" s="17" t="inlineStr">
        <is>
          <t>Terminal growth (g)</t>
        </is>
      </c>
      <c r="B13" s="18" t="n">
        <v>0.015</v>
      </c>
    </row>
    <row r="14">
      <c r="A14" s="17" t="inlineStr">
        <is>
          <t>Exit EBITDA multiple</t>
        </is>
      </c>
      <c r="B14" s="19" t="n">
        <v>6</v>
      </c>
    </row>
    <row r="15">
      <c r="A15" s="17" t="inlineStr">
        <is>
          <t>Base revenue (FY2024A, MNOK)</t>
        </is>
      </c>
      <c r="B15" s="20" t="n">
        <v>850000</v>
      </c>
    </row>
  </sheetData>
  <mergeCells count="2">
    <mergeCell ref="A2:L2"/>
    <mergeCell ref="A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4" customWidth="1" min="3" max="3"/>
  </cols>
  <sheetData>
    <row r="1" ht="26" customHeight="1">
      <c r="A1" s="14" t="inlineStr">
        <is>
          <t>WACC</t>
        </is>
      </c>
    </row>
    <row r="2">
      <c r="A2" s="15" t="inlineStr">
        <is>
          <t>CAPM build</t>
        </is>
      </c>
    </row>
    <row r="5">
      <c r="A5" s="21" t="inlineStr">
        <is>
          <t>Risk-free rate (NO 10y)</t>
        </is>
      </c>
      <c r="B5" s="18" t="n">
        <v>0.038</v>
      </c>
    </row>
    <row r="6">
      <c r="A6" s="21" t="inlineStr">
        <is>
          <t>Equity risk premium</t>
        </is>
      </c>
      <c r="B6" s="18" t="n">
        <v>0.055</v>
      </c>
    </row>
    <row r="7">
      <c r="A7" s="21" t="inlineStr">
        <is>
          <t>Unlevered beta (peers)</t>
        </is>
      </c>
      <c r="B7" s="22" t="n">
        <v>0.95</v>
      </c>
    </row>
    <row r="8">
      <c r="A8" s="21" t="inlineStr">
        <is>
          <t>Target debt / equity</t>
        </is>
      </c>
      <c r="B8" s="22" t="n">
        <v>0.4285714285714286</v>
      </c>
    </row>
    <row r="9">
      <c r="A9" s="21" t="inlineStr">
        <is>
          <t>Cost of debt (pre-tax)</t>
        </is>
      </c>
      <c r="B9" s="18" t="n">
        <v>0.05</v>
      </c>
    </row>
    <row r="10">
      <c r="A10" s="21" t="inlineStr">
        <is>
          <t>Tax rate</t>
        </is>
      </c>
      <c r="B10" s="18" t="n">
        <v>0.78</v>
      </c>
    </row>
    <row r="12">
      <c r="A12" s="17" t="inlineStr">
        <is>
          <t>Levered beta = β_u × (1+(1-t)×D/E)</t>
        </is>
      </c>
      <c r="B12" s="23">
        <f>B7*(1+(1-B10)*B8)</f>
        <v/>
      </c>
    </row>
    <row r="13">
      <c r="A13" s="17" t="inlineStr">
        <is>
          <t>Cost of equity (Ke)</t>
        </is>
      </c>
      <c r="B13" s="24">
        <f>B5+B12*B6</f>
        <v/>
      </c>
    </row>
    <row r="14">
      <c r="A14" s="17" t="inlineStr">
        <is>
          <t>After-tax cost of debt</t>
        </is>
      </c>
      <c r="B14" s="24">
        <f>B9*(1-B10)</f>
        <v/>
      </c>
    </row>
    <row r="16">
      <c r="A16" s="17" t="inlineStr">
        <is>
          <t>WACC</t>
        </is>
      </c>
      <c r="B16" s="25">
        <f>(1/(1+B8))*B13+(B8/(1+B8))*B14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7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</cols>
  <sheetData>
    <row r="1" ht="26" customHeight="1">
      <c r="A1" s="14" t="inlineStr">
        <is>
          <t>Revenue Build</t>
        </is>
      </c>
    </row>
    <row r="2">
      <c r="A2" s="15" t="inlineStr">
        <is>
          <t>Drives FCFF forecast</t>
        </is>
      </c>
    </row>
    <row r="4" ht="20" customHeight="1">
      <c r="B4" s="16" t="inlineStr">
        <is>
          <t>FY2025E</t>
        </is>
      </c>
      <c r="C4" s="16" t="inlineStr">
        <is>
          <t>FY2026E</t>
        </is>
      </c>
      <c r="D4" s="16" t="inlineStr">
        <is>
          <t>FY2027E</t>
        </is>
      </c>
      <c r="E4" s="16" t="inlineStr">
        <is>
          <t>FY2028E</t>
        </is>
      </c>
      <c r="F4" s="16" t="inlineStr">
        <is>
          <t>FY2029E</t>
        </is>
      </c>
      <c r="G4" s="16" t="inlineStr">
        <is>
          <t>FY2030E</t>
        </is>
      </c>
      <c r="H4" s="16" t="inlineStr">
        <is>
          <t>FY2031E</t>
        </is>
      </c>
      <c r="I4" s="16" t="inlineStr">
        <is>
          <t>FY2032E</t>
        </is>
      </c>
      <c r="J4" s="16" t="inlineStr">
        <is>
          <t>FY2033E</t>
        </is>
      </c>
      <c r="K4" s="16" t="inlineStr">
        <is>
          <t>FY2034E</t>
        </is>
      </c>
    </row>
    <row r="6">
      <c r="A6" s="17" t="inlineStr">
        <is>
          <t>Revenue</t>
        </is>
      </c>
      <c r="B6" s="26">
        <f>Assumptions!B15*(1+Assumptions!B6)</f>
        <v/>
      </c>
      <c r="C6" s="26">
        <f>B6*(1+Assumptions!C6)</f>
        <v/>
      </c>
      <c r="D6" s="26">
        <f>C6*(1+Assumptions!D6)</f>
        <v/>
      </c>
      <c r="E6" s="26">
        <f>D6*(1+Assumptions!E6)</f>
        <v/>
      </c>
      <c r="F6" s="26">
        <f>E6*(1+Assumptions!F6)</f>
        <v/>
      </c>
      <c r="G6" s="26">
        <f>F6*(1+Assumptions!G6)</f>
        <v/>
      </c>
      <c r="H6" s="26">
        <f>G6*(1+Assumptions!H6)</f>
        <v/>
      </c>
      <c r="I6" s="26">
        <f>H6*(1+Assumptions!I6)</f>
        <v/>
      </c>
      <c r="J6" s="26">
        <f>I6*(1+Assumptions!J6)</f>
        <v/>
      </c>
      <c r="K6" s="26">
        <f>J6*(1+Assumptions!K6)</f>
        <v/>
      </c>
    </row>
    <row r="7">
      <c r="A7" s="21" t="inlineStr">
        <is>
          <t xml:space="preserve">  growth y/y</t>
        </is>
      </c>
      <c r="B7" s="27">
        <f>Assumptions!B6</f>
        <v/>
      </c>
      <c r="C7" s="27">
        <f>Assumptions!C6</f>
        <v/>
      </c>
      <c r="D7" s="27">
        <f>Assumptions!D6</f>
        <v/>
      </c>
      <c r="E7" s="27">
        <f>Assumptions!E6</f>
        <v/>
      </c>
      <c r="F7" s="27">
        <f>Assumptions!F6</f>
        <v/>
      </c>
      <c r="G7" s="27">
        <f>Assumptions!G6</f>
        <v/>
      </c>
      <c r="H7" s="27">
        <f>Assumptions!H6</f>
        <v/>
      </c>
      <c r="I7" s="27">
        <f>Assumptions!I6</f>
        <v/>
      </c>
      <c r="J7" s="27">
        <f>Assumptions!J6</f>
        <v/>
      </c>
      <c r="K7" s="27">
        <f>Assumptions!K6</f>
        <v/>
      </c>
    </row>
  </sheetData>
  <mergeCells count="2">
    <mergeCell ref="A2:L2"/>
    <mergeCell ref="A1:L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</cols>
  <sheetData>
    <row r="1" ht="26" customHeight="1">
      <c r="A1" s="14" t="inlineStr">
        <is>
          <t>FCFF Forecast</t>
        </is>
      </c>
    </row>
    <row r="2">
      <c r="A2" s="15" t="inlineStr">
        <is>
          <t>Eksplisitt 10 år · MNOK</t>
        </is>
      </c>
    </row>
    <row r="4" ht="20" customHeight="1">
      <c r="B4" s="16" t="inlineStr">
        <is>
          <t>FY2025E</t>
        </is>
      </c>
      <c r="C4" s="16" t="inlineStr">
        <is>
          <t>FY2026E</t>
        </is>
      </c>
      <c r="D4" s="16" t="inlineStr">
        <is>
          <t>FY2027E</t>
        </is>
      </c>
      <c r="E4" s="16" t="inlineStr">
        <is>
          <t>FY2028E</t>
        </is>
      </c>
      <c r="F4" s="16" t="inlineStr">
        <is>
          <t>FY2029E</t>
        </is>
      </c>
      <c r="G4" s="16" t="inlineStr">
        <is>
          <t>FY2030E</t>
        </is>
      </c>
      <c r="H4" s="16" t="inlineStr">
        <is>
          <t>FY2031E</t>
        </is>
      </c>
      <c r="I4" s="16" t="inlineStr">
        <is>
          <t>FY2032E</t>
        </is>
      </c>
      <c r="J4" s="16" t="inlineStr">
        <is>
          <t>FY2033E</t>
        </is>
      </c>
      <c r="K4" s="16" t="inlineStr">
        <is>
          <t>FY2034E</t>
        </is>
      </c>
    </row>
    <row r="6">
      <c r="A6" s="21" t="inlineStr">
        <is>
          <t>Revenue</t>
        </is>
      </c>
      <c r="B6" s="28">
        <f>'Revenue Build'!B6</f>
        <v/>
      </c>
      <c r="C6" s="28">
        <f>'Revenue Build'!C6</f>
        <v/>
      </c>
      <c r="D6" s="28">
        <f>'Revenue Build'!D6</f>
        <v/>
      </c>
      <c r="E6" s="28">
        <f>'Revenue Build'!E6</f>
        <v/>
      </c>
      <c r="F6" s="28">
        <f>'Revenue Build'!F6</f>
        <v/>
      </c>
      <c r="G6" s="28">
        <f>'Revenue Build'!G6</f>
        <v/>
      </c>
      <c r="H6" s="28">
        <f>'Revenue Build'!H6</f>
        <v/>
      </c>
      <c r="I6" s="28">
        <f>'Revenue Build'!I6</f>
        <v/>
      </c>
      <c r="J6" s="28">
        <f>'Revenue Build'!J6</f>
        <v/>
      </c>
      <c r="K6" s="28">
        <f>'Revenue Build'!K6</f>
        <v/>
      </c>
    </row>
    <row r="7">
      <c r="A7" s="21" t="inlineStr">
        <is>
          <t>× EBITDA margin</t>
        </is>
      </c>
      <c r="B7" s="27">
        <f>Assumptions!B7</f>
        <v/>
      </c>
      <c r="C7" s="27">
        <f>Assumptions!C7</f>
        <v/>
      </c>
      <c r="D7" s="27">
        <f>Assumptions!D7</f>
        <v/>
      </c>
      <c r="E7" s="27">
        <f>Assumptions!E7</f>
        <v/>
      </c>
      <c r="F7" s="27">
        <f>Assumptions!F7</f>
        <v/>
      </c>
      <c r="G7" s="27">
        <f>Assumptions!G7</f>
        <v/>
      </c>
      <c r="H7" s="27">
        <f>Assumptions!H7</f>
        <v/>
      </c>
      <c r="I7" s="27">
        <f>Assumptions!I7</f>
        <v/>
      </c>
      <c r="J7" s="27">
        <f>Assumptions!J7</f>
        <v/>
      </c>
      <c r="K7" s="27">
        <f>Assumptions!K7</f>
        <v/>
      </c>
    </row>
    <row r="8">
      <c r="A8" s="17" t="inlineStr">
        <is>
          <t>EBITDA</t>
        </is>
      </c>
      <c r="B8" s="29">
        <f>B6*B7</f>
        <v/>
      </c>
      <c r="C8" s="29">
        <f>C6*C7</f>
        <v/>
      </c>
      <c r="D8" s="29">
        <f>D6*D7</f>
        <v/>
      </c>
      <c r="E8" s="29">
        <f>E6*E7</f>
        <v/>
      </c>
      <c r="F8" s="29">
        <f>F6*F7</f>
        <v/>
      </c>
      <c r="G8" s="29">
        <f>G6*G7</f>
        <v/>
      </c>
      <c r="H8" s="29">
        <f>H6*H7</f>
        <v/>
      </c>
      <c r="I8" s="29">
        <f>I6*I7</f>
        <v/>
      </c>
      <c r="J8" s="29">
        <f>J6*J7</f>
        <v/>
      </c>
      <c r="K8" s="29">
        <f>K6*K7</f>
        <v/>
      </c>
    </row>
    <row r="9">
      <c r="A9" s="21" t="inlineStr">
        <is>
          <t>- D&amp;A</t>
        </is>
      </c>
      <c r="B9" s="26">
        <f>-B6*Assumptions!B8</f>
        <v/>
      </c>
      <c r="C9" s="26">
        <f>-C6*Assumptions!C8</f>
        <v/>
      </c>
      <c r="D9" s="26">
        <f>-D6*Assumptions!D8</f>
        <v/>
      </c>
      <c r="E9" s="26">
        <f>-E6*Assumptions!E8</f>
        <v/>
      </c>
      <c r="F9" s="26">
        <f>-F6*Assumptions!F8</f>
        <v/>
      </c>
      <c r="G9" s="26">
        <f>-G6*Assumptions!G8</f>
        <v/>
      </c>
      <c r="H9" s="26">
        <f>-H6*Assumptions!H8</f>
        <v/>
      </c>
      <c r="I9" s="26">
        <f>-I6*Assumptions!I8</f>
        <v/>
      </c>
      <c r="J9" s="26">
        <f>-J6*Assumptions!J8</f>
        <v/>
      </c>
      <c r="K9" s="26">
        <f>-K6*Assumptions!K8</f>
        <v/>
      </c>
    </row>
    <row r="10">
      <c r="A10" s="17" t="inlineStr">
        <is>
          <t>EBIT</t>
        </is>
      </c>
      <c r="B10" s="29">
        <f>B8+B9</f>
        <v/>
      </c>
      <c r="C10" s="29">
        <f>C8+C9</f>
        <v/>
      </c>
      <c r="D10" s="29">
        <f>D8+D9</f>
        <v/>
      </c>
      <c r="E10" s="29">
        <f>E8+E9</f>
        <v/>
      </c>
      <c r="F10" s="29">
        <f>F8+F9</f>
        <v/>
      </c>
      <c r="G10" s="29">
        <f>G8+G9</f>
        <v/>
      </c>
      <c r="H10" s="29">
        <f>H8+H9</f>
        <v/>
      </c>
      <c r="I10" s="29">
        <f>I8+I9</f>
        <v/>
      </c>
      <c r="J10" s="29">
        <f>J8+J9</f>
        <v/>
      </c>
      <c r="K10" s="29">
        <f>K8+K9</f>
        <v/>
      </c>
    </row>
    <row r="11">
      <c r="A11" s="21" t="inlineStr">
        <is>
          <t>× (1 - tax)</t>
        </is>
      </c>
      <c r="B11" s="26">
        <f>B10*(1-Assumptions!$B$12)</f>
        <v/>
      </c>
      <c r="C11" s="26">
        <f>C10*(1-Assumptions!$B$12)</f>
        <v/>
      </c>
      <c r="D11" s="26">
        <f>D10*(1-Assumptions!$B$12)</f>
        <v/>
      </c>
      <c r="E11" s="26">
        <f>E10*(1-Assumptions!$B$12)</f>
        <v/>
      </c>
      <c r="F11" s="26">
        <f>F10*(1-Assumptions!$B$12)</f>
        <v/>
      </c>
      <c r="G11" s="26">
        <f>G10*(1-Assumptions!$B$12)</f>
        <v/>
      </c>
      <c r="H11" s="26">
        <f>H10*(1-Assumptions!$B$12)</f>
        <v/>
      </c>
      <c r="I11" s="26">
        <f>I10*(1-Assumptions!$B$12)</f>
        <v/>
      </c>
      <c r="J11" s="26">
        <f>J10*(1-Assumptions!$B$12)</f>
        <v/>
      </c>
      <c r="K11" s="26">
        <f>K10*(1-Assumptions!$B$12)</f>
        <v/>
      </c>
    </row>
    <row r="12">
      <c r="A12" s="17" t="inlineStr">
        <is>
          <t>NOPAT</t>
        </is>
      </c>
      <c r="B12" s="29">
        <f>B11</f>
        <v/>
      </c>
      <c r="C12" s="29">
        <f>C11</f>
        <v/>
      </c>
      <c r="D12" s="29">
        <f>D11</f>
        <v/>
      </c>
      <c r="E12" s="29">
        <f>E11</f>
        <v/>
      </c>
      <c r="F12" s="29">
        <f>F11</f>
        <v/>
      </c>
      <c r="G12" s="29">
        <f>G11</f>
        <v/>
      </c>
      <c r="H12" s="29">
        <f>H11</f>
        <v/>
      </c>
      <c r="I12" s="29">
        <f>I11</f>
        <v/>
      </c>
      <c r="J12" s="29">
        <f>J11</f>
        <v/>
      </c>
      <c r="K12" s="29">
        <f>K11</f>
        <v/>
      </c>
    </row>
    <row r="13">
      <c r="A13" s="21" t="inlineStr">
        <is>
          <t>+ D&amp;A</t>
        </is>
      </c>
      <c r="B13" s="26">
        <f>-B9</f>
        <v/>
      </c>
      <c r="C13" s="26">
        <f>-C9</f>
        <v/>
      </c>
      <c r="D13" s="26">
        <f>-D9</f>
        <v/>
      </c>
      <c r="E13" s="26">
        <f>-E9</f>
        <v/>
      </c>
      <c r="F13" s="26">
        <f>-F9</f>
        <v/>
      </c>
      <c r="G13" s="26">
        <f>-G9</f>
        <v/>
      </c>
      <c r="H13" s="26">
        <f>-H9</f>
        <v/>
      </c>
      <c r="I13" s="26">
        <f>-I9</f>
        <v/>
      </c>
      <c r="J13" s="26">
        <f>-J9</f>
        <v/>
      </c>
      <c r="K13" s="26">
        <f>-K9</f>
        <v/>
      </c>
    </row>
    <row r="14">
      <c r="A14" s="21" t="inlineStr">
        <is>
          <t>- Capex</t>
        </is>
      </c>
      <c r="B14" s="26">
        <f>-B6*Assumptions!B9</f>
        <v/>
      </c>
      <c r="C14" s="26">
        <f>-C6*Assumptions!C9</f>
        <v/>
      </c>
      <c r="D14" s="26">
        <f>-D6*Assumptions!D9</f>
        <v/>
      </c>
      <c r="E14" s="26">
        <f>-E6*Assumptions!E9</f>
        <v/>
      </c>
      <c r="F14" s="26">
        <f>-F6*Assumptions!F9</f>
        <v/>
      </c>
      <c r="G14" s="26">
        <f>-G6*Assumptions!G9</f>
        <v/>
      </c>
      <c r="H14" s="26">
        <f>-H6*Assumptions!H9</f>
        <v/>
      </c>
      <c r="I14" s="26">
        <f>-I6*Assumptions!I9</f>
        <v/>
      </c>
      <c r="J14" s="26">
        <f>-J6*Assumptions!J9</f>
        <v/>
      </c>
      <c r="K14" s="26">
        <f>-K6*Assumptions!K9</f>
        <v/>
      </c>
    </row>
    <row r="15">
      <c r="A15" s="21" t="inlineStr">
        <is>
          <t>- Change in NWC</t>
        </is>
      </c>
      <c r="B15" s="26">
        <f>-(B6*Assumptions!B10-Assumptions!B15*0.08)</f>
        <v/>
      </c>
      <c r="C15" s="26">
        <f>-(C6*Assumptions!C10-B6*Assumptions!B10)</f>
        <v/>
      </c>
      <c r="D15" s="26">
        <f>-(D6*Assumptions!D10-C6*Assumptions!C10)</f>
        <v/>
      </c>
      <c r="E15" s="26">
        <f>-(E6*Assumptions!E10-D6*Assumptions!D10)</f>
        <v/>
      </c>
      <c r="F15" s="26">
        <f>-(F6*Assumptions!F10-E6*Assumptions!E10)</f>
        <v/>
      </c>
      <c r="G15" s="26">
        <f>-(G6*Assumptions!G10-F6*Assumptions!F10)</f>
        <v/>
      </c>
      <c r="H15" s="26">
        <f>-(H6*Assumptions!H10-G6*Assumptions!G10)</f>
        <v/>
      </c>
      <c r="I15" s="26">
        <f>-(I6*Assumptions!I10-H6*Assumptions!H10)</f>
        <v/>
      </c>
      <c r="J15" s="26">
        <f>-(J6*Assumptions!J10-I6*Assumptions!I10)</f>
        <v/>
      </c>
      <c r="K15" s="26">
        <f>-(K6*Assumptions!K10-J6*Assumptions!J10)</f>
        <v/>
      </c>
    </row>
    <row r="16">
      <c r="A16" s="17" t="inlineStr">
        <is>
          <t>FCFF</t>
        </is>
      </c>
      <c r="B16" s="30">
        <f>B12+B13+B14+B15</f>
        <v/>
      </c>
      <c r="C16" s="30">
        <f>C12+C13+C14+C15</f>
        <v/>
      </c>
      <c r="D16" s="30">
        <f>D12+D13+D14+D15</f>
        <v/>
      </c>
      <c r="E16" s="30">
        <f>E12+E13+E14+E15</f>
        <v/>
      </c>
      <c r="F16" s="30">
        <f>F12+F13+F14+F15</f>
        <v/>
      </c>
      <c r="G16" s="30">
        <f>G12+G13+G14+G15</f>
        <v/>
      </c>
      <c r="H16" s="30">
        <f>H12+H13+H14+H15</f>
        <v/>
      </c>
      <c r="I16" s="30">
        <f>I12+I13+I14+I15</f>
        <v/>
      </c>
      <c r="J16" s="30">
        <f>J12+J13+J14+J15</f>
        <v/>
      </c>
      <c r="K16" s="30">
        <f>K12+K13+K14+K15</f>
        <v/>
      </c>
    </row>
    <row r="17">
      <c r="A17" s="21" t="inlineStr">
        <is>
          <t>Period (years out)</t>
        </is>
      </c>
      <c r="B17" s="31" t="n">
        <v>1</v>
      </c>
      <c r="C17" s="31" t="n">
        <v>2</v>
      </c>
      <c r="D17" s="31" t="n">
        <v>3</v>
      </c>
      <c r="E17" s="31" t="n">
        <v>4</v>
      </c>
      <c r="F17" s="31" t="n">
        <v>5</v>
      </c>
      <c r="G17" s="31" t="n">
        <v>6</v>
      </c>
      <c r="H17" s="31" t="n">
        <v>7</v>
      </c>
      <c r="I17" s="31" t="n">
        <v>8</v>
      </c>
      <c r="J17" s="31" t="n">
        <v>9</v>
      </c>
      <c r="K17" s="31" t="n">
        <v>10</v>
      </c>
    </row>
    <row r="18">
      <c r="A18" s="21" t="inlineStr">
        <is>
          <t>Discount factor (mid-year option off)</t>
        </is>
      </c>
      <c r="B18" s="32">
        <f>1/(1+WACC!$B$16)^B17</f>
        <v/>
      </c>
      <c r="C18" s="32">
        <f>1/(1+WACC!$B$16)^C17</f>
        <v/>
      </c>
      <c r="D18" s="32">
        <f>1/(1+WACC!$B$16)^D17</f>
        <v/>
      </c>
      <c r="E18" s="32">
        <f>1/(1+WACC!$B$16)^E17</f>
        <v/>
      </c>
      <c r="F18" s="32">
        <f>1/(1+WACC!$B$16)^F17</f>
        <v/>
      </c>
      <c r="G18" s="32">
        <f>1/(1+WACC!$B$16)^G17</f>
        <v/>
      </c>
      <c r="H18" s="32">
        <f>1/(1+WACC!$B$16)^H17</f>
        <v/>
      </c>
      <c r="I18" s="32">
        <f>1/(1+WACC!$B$16)^I17</f>
        <v/>
      </c>
      <c r="J18" s="32">
        <f>1/(1+WACC!$B$16)^J17</f>
        <v/>
      </c>
      <c r="K18" s="32">
        <f>1/(1+WACC!$B$16)^K17</f>
        <v/>
      </c>
    </row>
    <row r="19">
      <c r="A19" s="17" t="inlineStr">
        <is>
          <t>PV of FCFF</t>
        </is>
      </c>
      <c r="B19" s="29">
        <f>B16*B18</f>
        <v/>
      </c>
      <c r="C19" s="29">
        <f>C16*C18</f>
        <v/>
      </c>
      <c r="D19" s="29">
        <f>D16*D18</f>
        <v/>
      </c>
      <c r="E19" s="29">
        <f>E16*E18</f>
        <v/>
      </c>
      <c r="F19" s="29">
        <f>F16*F18</f>
        <v/>
      </c>
      <c r="G19" s="29">
        <f>G16*G18</f>
        <v/>
      </c>
      <c r="H19" s="29">
        <f>H16*H18</f>
        <v/>
      </c>
      <c r="I19" s="29">
        <f>I16*I18</f>
        <v/>
      </c>
      <c r="J19" s="29">
        <f>J16*J18</f>
        <v/>
      </c>
      <c r="K19" s="29">
        <f>K16*K18</f>
        <v/>
      </c>
    </row>
  </sheetData>
  <mergeCells count="2">
    <mergeCell ref="A2:L2"/>
    <mergeCell ref="A1:L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</cols>
  <sheetData>
    <row r="1" ht="26" customHeight="1">
      <c r="A1" s="14" t="inlineStr">
        <is>
          <t>Valuation</t>
        </is>
      </c>
    </row>
    <row r="2">
      <c r="A2" s="15" t="inlineStr">
        <is>
          <t>EV bridge to equity value</t>
        </is>
      </c>
    </row>
    <row r="5">
      <c r="A5" s="17" t="inlineStr">
        <is>
          <t>Sum PV of FCFF year 1-10</t>
        </is>
      </c>
      <c r="B5" s="29">
        <f>SUM('FCFF Forecast'!B19:K19)</f>
        <v/>
      </c>
    </row>
    <row r="7">
      <c r="A7" s="33" t="inlineStr">
        <is>
          <t>Terminal value — Gordon growth</t>
        </is>
      </c>
    </row>
    <row r="8">
      <c r="A8" s="21" t="inlineStr">
        <is>
          <t xml:space="preserve">  FCFF year 10</t>
        </is>
      </c>
      <c r="B8" s="28">
        <f>'FCFF Forecast'!K16</f>
        <v/>
      </c>
    </row>
    <row r="9">
      <c r="A9" s="21" t="inlineStr">
        <is>
          <t xml:space="preserve">  TV = FCFF₁₀ × (1+g) / (WACC - g)</t>
        </is>
      </c>
      <c r="B9" s="26">
        <f>B8*(1+Assumptions!B13)/(WACC!B16-Assumptions!B13)</f>
        <v/>
      </c>
    </row>
    <row r="10">
      <c r="A10" s="17" t="inlineStr">
        <is>
          <t xml:space="preserve">  PV of TV</t>
        </is>
      </c>
      <c r="B10" s="29">
        <f>B9/(1+WACC!B16)^10</f>
        <v/>
      </c>
    </row>
    <row r="12">
      <c r="A12" s="33" t="inlineStr">
        <is>
          <t>Terminal value — Exit multiple</t>
        </is>
      </c>
    </row>
    <row r="13">
      <c r="A13" s="21" t="inlineStr">
        <is>
          <t xml:space="preserve">  EBITDA year 10</t>
        </is>
      </c>
      <c r="B13" s="28">
        <f>'FCFF Forecast'!K8</f>
        <v/>
      </c>
    </row>
    <row r="14">
      <c r="A14" s="21" t="inlineStr">
        <is>
          <t xml:space="preserve">  TV = EBITDA₁₀ × exit multiple</t>
        </is>
      </c>
      <c r="B14" s="26">
        <f>B13*Assumptions!B14</f>
        <v/>
      </c>
    </row>
    <row r="15">
      <c r="A15" s="17" t="inlineStr">
        <is>
          <t xml:space="preserve">  PV of TV (exit)</t>
        </is>
      </c>
      <c r="B15" s="29">
        <f>B14/(1+WACC!B16)^10</f>
        <v/>
      </c>
    </row>
    <row r="17">
      <c r="A17" s="17" t="inlineStr">
        <is>
          <t>Enterprise Value (Gordon)</t>
        </is>
      </c>
      <c r="B17" s="34">
        <f>B5+B10</f>
        <v/>
      </c>
    </row>
    <row r="18">
      <c r="A18" s="17" t="inlineStr">
        <is>
          <t>Enterprise Value (Exit multiple)</t>
        </is>
      </c>
      <c r="B18" s="34">
        <f>B5+B15</f>
        <v/>
      </c>
    </row>
    <row r="20">
      <c r="A20" s="21" t="inlineStr">
        <is>
          <t xml:space="preserve">  - Net debt (current)</t>
        </is>
      </c>
      <c r="B20" s="20" t="n">
        <v>240000</v>
      </c>
    </row>
    <row r="21">
      <c r="A21" s="21" t="inlineStr">
        <is>
          <t xml:space="preserve">  - Minority interests</t>
        </is>
      </c>
      <c r="B21" s="20" t="n">
        <v>13500</v>
      </c>
    </row>
    <row r="22">
      <c r="A22" s="21" t="inlineStr">
        <is>
          <t xml:space="preserve">  + Cash (already in EV) — n/a</t>
        </is>
      </c>
      <c r="B22" s="20" t="n">
        <v>0</v>
      </c>
    </row>
    <row r="23">
      <c r="A23" s="17" t="inlineStr">
        <is>
          <t>Equity Value (Gordon)</t>
        </is>
      </c>
      <c r="B23" s="29">
        <f>B17-B20-B21+B22</f>
        <v/>
      </c>
    </row>
    <row r="24">
      <c r="A24" s="17" t="inlineStr">
        <is>
          <t>Equity Value (Exit)</t>
        </is>
      </c>
      <c r="B24" s="29">
        <f>B18-B20-B21+B22</f>
        <v/>
      </c>
    </row>
    <row r="26">
      <c r="A26" s="21" t="inlineStr">
        <is>
          <t xml:space="preserve">  Shares outstanding (millions)</t>
        </is>
      </c>
      <c r="B26" s="20" t="n">
        <v>3100</v>
      </c>
    </row>
    <row r="27">
      <c r="A27" s="17" t="inlineStr">
        <is>
          <t>Implied price per share — Gordon (NOK)</t>
        </is>
      </c>
      <c r="B27" s="35">
        <f>B23/B26</f>
        <v/>
      </c>
    </row>
    <row r="28">
      <c r="A28" s="17" t="inlineStr">
        <is>
          <t>Implied price per share — Exit (NOK)</t>
        </is>
      </c>
      <c r="B28" s="35">
        <f>B24/B26</f>
        <v/>
      </c>
    </row>
    <row r="30">
      <c r="A30" s="21" t="inlineStr">
        <is>
          <t>Current share price (NOK)</t>
        </is>
      </c>
      <c r="B30" s="36" t="n">
        <v>280</v>
      </c>
    </row>
    <row r="31">
      <c r="A31" s="17" t="inlineStr">
        <is>
          <t>Upside/(downside) — Gordon</t>
        </is>
      </c>
      <c r="B31" s="25">
        <f>B27/B30-1</f>
        <v/>
      </c>
    </row>
    <row r="32">
      <c r="A32" s="17" t="inlineStr">
        <is>
          <t>Upside/(downside) — Exit</t>
        </is>
      </c>
      <c r="B32" s="25">
        <f>B28/B30-1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</cols>
  <sheetData>
    <row r="1" ht="26" customHeight="1">
      <c r="A1" s="14" t="inlineStr">
        <is>
          <t>Sensitivity · Toveis tabell</t>
        </is>
      </c>
    </row>
    <row r="2">
      <c r="A2" s="15" t="inlineStr">
        <is>
          <t>Implied price per share — WACC × g (Gordon)</t>
        </is>
      </c>
    </row>
    <row r="5" ht="20" customHeight="1">
      <c r="A5" s="37" t="inlineStr">
        <is>
          <t>g \ WACC</t>
        </is>
      </c>
      <c r="B5" s="38" t="n">
        <v>0.07000000000000001</v>
      </c>
      <c r="C5" s="38" t="n">
        <v>0.07250000000000001</v>
      </c>
      <c r="D5" s="38" t="n">
        <v>0.07500000000000001</v>
      </c>
      <c r="E5" s="38" t="n">
        <v>0.07750000000000001</v>
      </c>
      <c r="F5" s="38" t="n">
        <v>0.08</v>
      </c>
      <c r="G5" s="38" t="n">
        <v>0.0825</v>
      </c>
      <c r="H5" s="38" t="n">
        <v>0.08500000000000001</v>
      </c>
      <c r="I5" s="38" t="n">
        <v>0.08750000000000001</v>
      </c>
      <c r="J5" s="38" t="n">
        <v>0.09000000000000001</v>
      </c>
      <c r="K5" s="38" t="n">
        <v>0.0925</v>
      </c>
      <c r="L5" s="38" t="n">
        <v>0.095</v>
      </c>
      <c r="M5" s="38" t="n">
        <v>0.0975</v>
      </c>
      <c r="N5" s="38" t="n">
        <v>0.1</v>
      </c>
    </row>
    <row r="6">
      <c r="A6" s="38" t="n">
        <v>0.005</v>
      </c>
      <c r="B6" s="39">
        <f>(SUMPRODUCT('FCFF Forecast'!B16:K16/(1+B$5)^'FCFF Forecast'!B17:K17)+'FCFF Forecast'!K16*(1+$A6)/((B$5-$A6)*(1+B$5)^10)-Valuation!$B$20-Valuation!$B$21+Valuation!$B$22)/Valuation!$B$26</f>
        <v/>
      </c>
      <c r="C6" s="39">
        <f>(SUMPRODUCT('FCFF Forecast'!B16:K16/(1+C$5)^'FCFF Forecast'!B17:K17)+'FCFF Forecast'!K16*(1+$A6)/((C$5-$A6)*(1+C$5)^10)-Valuation!$B$20-Valuation!$B$21+Valuation!$B$22)/Valuation!$B$26</f>
        <v/>
      </c>
      <c r="D6" s="39">
        <f>(SUMPRODUCT('FCFF Forecast'!B16:K16/(1+D$5)^'FCFF Forecast'!B17:K17)+'FCFF Forecast'!K16*(1+$A6)/((D$5-$A6)*(1+D$5)^10)-Valuation!$B$20-Valuation!$B$21+Valuation!$B$22)/Valuation!$B$26</f>
        <v/>
      </c>
      <c r="E6" s="39">
        <f>(SUMPRODUCT('FCFF Forecast'!B16:K16/(1+E$5)^'FCFF Forecast'!B17:K17)+'FCFF Forecast'!K16*(1+$A6)/((E$5-$A6)*(1+E$5)^10)-Valuation!$B$20-Valuation!$B$21+Valuation!$B$22)/Valuation!$B$26</f>
        <v/>
      </c>
      <c r="F6" s="39">
        <f>(SUMPRODUCT('FCFF Forecast'!B16:K16/(1+F$5)^'FCFF Forecast'!B17:K17)+'FCFF Forecast'!K16*(1+$A6)/((F$5-$A6)*(1+F$5)^10)-Valuation!$B$20-Valuation!$B$21+Valuation!$B$22)/Valuation!$B$26</f>
        <v/>
      </c>
      <c r="G6" s="39">
        <f>(SUMPRODUCT('FCFF Forecast'!B16:K16/(1+G$5)^'FCFF Forecast'!B17:K17)+'FCFF Forecast'!K16*(1+$A6)/((G$5-$A6)*(1+G$5)^10)-Valuation!$B$20-Valuation!$B$21+Valuation!$B$22)/Valuation!$B$26</f>
        <v/>
      </c>
      <c r="H6" s="39">
        <f>(SUMPRODUCT('FCFF Forecast'!B16:K16/(1+H$5)^'FCFF Forecast'!B17:K17)+'FCFF Forecast'!K16*(1+$A6)/((H$5-$A6)*(1+H$5)^10)-Valuation!$B$20-Valuation!$B$21+Valuation!$B$22)/Valuation!$B$26</f>
        <v/>
      </c>
      <c r="I6" s="39">
        <f>(SUMPRODUCT('FCFF Forecast'!B16:K16/(1+I$5)^'FCFF Forecast'!B17:K17)+'FCFF Forecast'!K16*(1+$A6)/((I$5-$A6)*(1+I$5)^10)-Valuation!$B$20-Valuation!$B$21+Valuation!$B$22)/Valuation!$B$26</f>
        <v/>
      </c>
      <c r="J6" s="39">
        <f>(SUMPRODUCT('FCFF Forecast'!B16:K16/(1+J$5)^'FCFF Forecast'!B17:K17)+'FCFF Forecast'!K16*(1+$A6)/((J$5-$A6)*(1+J$5)^10)-Valuation!$B$20-Valuation!$B$21+Valuation!$B$22)/Valuation!$B$26</f>
        <v/>
      </c>
      <c r="K6" s="39">
        <f>(SUMPRODUCT('FCFF Forecast'!B16:K16/(1+K$5)^'FCFF Forecast'!B17:K17)+'FCFF Forecast'!K16*(1+$A6)/((K$5-$A6)*(1+K$5)^10)-Valuation!$B$20-Valuation!$B$21+Valuation!$B$22)/Valuation!$B$26</f>
        <v/>
      </c>
      <c r="L6" s="39">
        <f>(SUMPRODUCT('FCFF Forecast'!B16:K16/(1+L$5)^'FCFF Forecast'!B17:K17)+'FCFF Forecast'!K16*(1+$A6)/((L$5-$A6)*(1+L$5)^10)-Valuation!$B$20-Valuation!$B$21+Valuation!$B$22)/Valuation!$B$26</f>
        <v/>
      </c>
      <c r="M6" s="39">
        <f>(SUMPRODUCT('FCFF Forecast'!B16:K16/(1+M$5)^'FCFF Forecast'!B17:K17)+'FCFF Forecast'!K16*(1+$A6)/((M$5-$A6)*(1+M$5)^10)-Valuation!$B$20-Valuation!$B$21+Valuation!$B$22)/Valuation!$B$26</f>
        <v/>
      </c>
      <c r="N6" s="39">
        <f>(SUMPRODUCT('FCFF Forecast'!B16:K16/(1+N$5)^'FCFF Forecast'!B17:K17)+'FCFF Forecast'!K16*(1+$A6)/((N$5-$A6)*(1+N$5)^10)-Valuation!$B$20-Valuation!$B$21+Valuation!$B$22)/Valuation!$B$26</f>
        <v/>
      </c>
    </row>
    <row r="7">
      <c r="A7" s="38" t="n">
        <v>0.0075</v>
      </c>
      <c r="B7" s="39">
        <f>(SUMPRODUCT('FCFF Forecast'!B16:K16/(1+B$5)^'FCFF Forecast'!B17:K17)+'FCFF Forecast'!K16*(1+$A7)/((B$5-$A7)*(1+B$5)^10)-Valuation!$B$20-Valuation!$B$21+Valuation!$B$22)/Valuation!$B$26</f>
        <v/>
      </c>
      <c r="C7" s="39">
        <f>(SUMPRODUCT('FCFF Forecast'!B16:K16/(1+C$5)^'FCFF Forecast'!B17:K17)+'FCFF Forecast'!K16*(1+$A7)/((C$5-$A7)*(1+C$5)^10)-Valuation!$B$20-Valuation!$B$21+Valuation!$B$22)/Valuation!$B$26</f>
        <v/>
      </c>
      <c r="D7" s="39">
        <f>(SUMPRODUCT('FCFF Forecast'!B16:K16/(1+D$5)^'FCFF Forecast'!B17:K17)+'FCFF Forecast'!K16*(1+$A7)/((D$5-$A7)*(1+D$5)^10)-Valuation!$B$20-Valuation!$B$21+Valuation!$B$22)/Valuation!$B$26</f>
        <v/>
      </c>
      <c r="E7" s="39">
        <f>(SUMPRODUCT('FCFF Forecast'!B16:K16/(1+E$5)^'FCFF Forecast'!B17:K17)+'FCFF Forecast'!K16*(1+$A7)/((E$5-$A7)*(1+E$5)^10)-Valuation!$B$20-Valuation!$B$21+Valuation!$B$22)/Valuation!$B$26</f>
        <v/>
      </c>
      <c r="F7" s="39">
        <f>(SUMPRODUCT('FCFF Forecast'!B16:K16/(1+F$5)^'FCFF Forecast'!B17:K17)+'FCFF Forecast'!K16*(1+$A7)/((F$5-$A7)*(1+F$5)^10)-Valuation!$B$20-Valuation!$B$21+Valuation!$B$22)/Valuation!$B$26</f>
        <v/>
      </c>
      <c r="G7" s="39">
        <f>(SUMPRODUCT('FCFF Forecast'!B16:K16/(1+G$5)^'FCFF Forecast'!B17:K17)+'FCFF Forecast'!K16*(1+$A7)/((G$5-$A7)*(1+G$5)^10)-Valuation!$B$20-Valuation!$B$21+Valuation!$B$22)/Valuation!$B$26</f>
        <v/>
      </c>
      <c r="H7" s="39">
        <f>(SUMPRODUCT('FCFF Forecast'!B16:K16/(1+H$5)^'FCFF Forecast'!B17:K17)+'FCFF Forecast'!K16*(1+$A7)/((H$5-$A7)*(1+H$5)^10)-Valuation!$B$20-Valuation!$B$21+Valuation!$B$22)/Valuation!$B$26</f>
        <v/>
      </c>
      <c r="I7" s="39">
        <f>(SUMPRODUCT('FCFF Forecast'!B16:K16/(1+I$5)^'FCFF Forecast'!B17:K17)+'FCFF Forecast'!K16*(1+$A7)/((I$5-$A7)*(1+I$5)^10)-Valuation!$B$20-Valuation!$B$21+Valuation!$B$22)/Valuation!$B$26</f>
        <v/>
      </c>
      <c r="J7" s="39">
        <f>(SUMPRODUCT('FCFF Forecast'!B16:K16/(1+J$5)^'FCFF Forecast'!B17:K17)+'FCFF Forecast'!K16*(1+$A7)/((J$5-$A7)*(1+J$5)^10)-Valuation!$B$20-Valuation!$B$21+Valuation!$B$22)/Valuation!$B$26</f>
        <v/>
      </c>
      <c r="K7" s="39">
        <f>(SUMPRODUCT('FCFF Forecast'!B16:K16/(1+K$5)^'FCFF Forecast'!B17:K17)+'FCFF Forecast'!K16*(1+$A7)/((K$5-$A7)*(1+K$5)^10)-Valuation!$B$20-Valuation!$B$21+Valuation!$B$22)/Valuation!$B$26</f>
        <v/>
      </c>
      <c r="L7" s="39">
        <f>(SUMPRODUCT('FCFF Forecast'!B16:K16/(1+L$5)^'FCFF Forecast'!B17:K17)+'FCFF Forecast'!K16*(1+$A7)/((L$5-$A7)*(1+L$5)^10)-Valuation!$B$20-Valuation!$B$21+Valuation!$B$22)/Valuation!$B$26</f>
        <v/>
      </c>
      <c r="M7" s="39">
        <f>(SUMPRODUCT('FCFF Forecast'!B16:K16/(1+M$5)^'FCFF Forecast'!B17:K17)+'FCFF Forecast'!K16*(1+$A7)/((M$5-$A7)*(1+M$5)^10)-Valuation!$B$20-Valuation!$B$21+Valuation!$B$22)/Valuation!$B$26</f>
        <v/>
      </c>
      <c r="N7" s="39">
        <f>(SUMPRODUCT('FCFF Forecast'!B16:K16/(1+N$5)^'FCFF Forecast'!B17:K17)+'FCFF Forecast'!K16*(1+$A7)/((N$5-$A7)*(1+N$5)^10)-Valuation!$B$20-Valuation!$B$21+Valuation!$B$22)/Valuation!$B$26</f>
        <v/>
      </c>
    </row>
    <row r="8">
      <c r="A8" s="38" t="n">
        <v>0.01</v>
      </c>
      <c r="B8" s="39">
        <f>(SUMPRODUCT('FCFF Forecast'!B16:K16/(1+B$5)^'FCFF Forecast'!B17:K17)+'FCFF Forecast'!K16*(1+$A8)/((B$5-$A8)*(1+B$5)^10)-Valuation!$B$20-Valuation!$B$21+Valuation!$B$22)/Valuation!$B$26</f>
        <v/>
      </c>
      <c r="C8" s="39">
        <f>(SUMPRODUCT('FCFF Forecast'!B16:K16/(1+C$5)^'FCFF Forecast'!B17:K17)+'FCFF Forecast'!K16*(1+$A8)/((C$5-$A8)*(1+C$5)^10)-Valuation!$B$20-Valuation!$B$21+Valuation!$B$22)/Valuation!$B$26</f>
        <v/>
      </c>
      <c r="D8" s="39">
        <f>(SUMPRODUCT('FCFF Forecast'!B16:K16/(1+D$5)^'FCFF Forecast'!B17:K17)+'FCFF Forecast'!K16*(1+$A8)/((D$5-$A8)*(1+D$5)^10)-Valuation!$B$20-Valuation!$B$21+Valuation!$B$22)/Valuation!$B$26</f>
        <v/>
      </c>
      <c r="E8" s="39">
        <f>(SUMPRODUCT('FCFF Forecast'!B16:K16/(1+E$5)^'FCFF Forecast'!B17:K17)+'FCFF Forecast'!K16*(1+$A8)/((E$5-$A8)*(1+E$5)^10)-Valuation!$B$20-Valuation!$B$21+Valuation!$B$22)/Valuation!$B$26</f>
        <v/>
      </c>
      <c r="F8" s="39">
        <f>(SUMPRODUCT('FCFF Forecast'!B16:K16/(1+F$5)^'FCFF Forecast'!B17:K17)+'FCFF Forecast'!K16*(1+$A8)/((F$5-$A8)*(1+F$5)^10)-Valuation!$B$20-Valuation!$B$21+Valuation!$B$22)/Valuation!$B$26</f>
        <v/>
      </c>
      <c r="G8" s="39">
        <f>(SUMPRODUCT('FCFF Forecast'!B16:K16/(1+G$5)^'FCFF Forecast'!B17:K17)+'FCFF Forecast'!K16*(1+$A8)/((G$5-$A8)*(1+G$5)^10)-Valuation!$B$20-Valuation!$B$21+Valuation!$B$22)/Valuation!$B$26</f>
        <v/>
      </c>
      <c r="H8" s="39">
        <f>(SUMPRODUCT('FCFF Forecast'!B16:K16/(1+H$5)^'FCFF Forecast'!B17:K17)+'FCFF Forecast'!K16*(1+$A8)/((H$5-$A8)*(1+H$5)^10)-Valuation!$B$20-Valuation!$B$21+Valuation!$B$22)/Valuation!$B$26</f>
        <v/>
      </c>
      <c r="I8" s="39">
        <f>(SUMPRODUCT('FCFF Forecast'!B16:K16/(1+I$5)^'FCFF Forecast'!B17:K17)+'FCFF Forecast'!K16*(1+$A8)/((I$5-$A8)*(1+I$5)^10)-Valuation!$B$20-Valuation!$B$21+Valuation!$B$22)/Valuation!$B$26</f>
        <v/>
      </c>
      <c r="J8" s="39">
        <f>(SUMPRODUCT('FCFF Forecast'!B16:K16/(1+J$5)^'FCFF Forecast'!B17:K17)+'FCFF Forecast'!K16*(1+$A8)/((J$5-$A8)*(1+J$5)^10)-Valuation!$B$20-Valuation!$B$21+Valuation!$B$22)/Valuation!$B$26</f>
        <v/>
      </c>
      <c r="K8" s="39">
        <f>(SUMPRODUCT('FCFF Forecast'!B16:K16/(1+K$5)^'FCFF Forecast'!B17:K17)+'FCFF Forecast'!K16*(1+$A8)/((K$5-$A8)*(1+K$5)^10)-Valuation!$B$20-Valuation!$B$21+Valuation!$B$22)/Valuation!$B$26</f>
        <v/>
      </c>
      <c r="L8" s="39">
        <f>(SUMPRODUCT('FCFF Forecast'!B16:K16/(1+L$5)^'FCFF Forecast'!B17:K17)+'FCFF Forecast'!K16*(1+$A8)/((L$5-$A8)*(1+L$5)^10)-Valuation!$B$20-Valuation!$B$21+Valuation!$B$22)/Valuation!$B$26</f>
        <v/>
      </c>
      <c r="M8" s="39">
        <f>(SUMPRODUCT('FCFF Forecast'!B16:K16/(1+M$5)^'FCFF Forecast'!B17:K17)+'FCFF Forecast'!K16*(1+$A8)/((M$5-$A8)*(1+M$5)^10)-Valuation!$B$20-Valuation!$B$21+Valuation!$B$22)/Valuation!$B$26</f>
        <v/>
      </c>
      <c r="N8" s="39">
        <f>(SUMPRODUCT('FCFF Forecast'!B16:K16/(1+N$5)^'FCFF Forecast'!B17:K17)+'FCFF Forecast'!K16*(1+$A8)/((N$5-$A8)*(1+N$5)^10)-Valuation!$B$20-Valuation!$B$21+Valuation!$B$22)/Valuation!$B$26</f>
        <v/>
      </c>
    </row>
    <row r="9">
      <c r="A9" s="38" t="n">
        <v>0.0125</v>
      </c>
      <c r="B9" s="39">
        <f>(SUMPRODUCT('FCFF Forecast'!B16:K16/(1+B$5)^'FCFF Forecast'!B17:K17)+'FCFF Forecast'!K16*(1+$A9)/((B$5-$A9)*(1+B$5)^10)-Valuation!$B$20-Valuation!$B$21+Valuation!$B$22)/Valuation!$B$26</f>
        <v/>
      </c>
      <c r="C9" s="39">
        <f>(SUMPRODUCT('FCFF Forecast'!B16:K16/(1+C$5)^'FCFF Forecast'!B17:K17)+'FCFF Forecast'!K16*(1+$A9)/((C$5-$A9)*(1+C$5)^10)-Valuation!$B$20-Valuation!$B$21+Valuation!$B$22)/Valuation!$B$26</f>
        <v/>
      </c>
      <c r="D9" s="39">
        <f>(SUMPRODUCT('FCFF Forecast'!B16:K16/(1+D$5)^'FCFF Forecast'!B17:K17)+'FCFF Forecast'!K16*(1+$A9)/((D$5-$A9)*(1+D$5)^10)-Valuation!$B$20-Valuation!$B$21+Valuation!$B$22)/Valuation!$B$26</f>
        <v/>
      </c>
      <c r="E9" s="39">
        <f>(SUMPRODUCT('FCFF Forecast'!B16:K16/(1+E$5)^'FCFF Forecast'!B17:K17)+'FCFF Forecast'!K16*(1+$A9)/((E$5-$A9)*(1+E$5)^10)-Valuation!$B$20-Valuation!$B$21+Valuation!$B$22)/Valuation!$B$26</f>
        <v/>
      </c>
      <c r="F9" s="39">
        <f>(SUMPRODUCT('FCFF Forecast'!B16:K16/(1+F$5)^'FCFF Forecast'!B17:K17)+'FCFF Forecast'!K16*(1+$A9)/((F$5-$A9)*(1+F$5)^10)-Valuation!$B$20-Valuation!$B$21+Valuation!$B$22)/Valuation!$B$26</f>
        <v/>
      </c>
      <c r="G9" s="39">
        <f>(SUMPRODUCT('FCFF Forecast'!B16:K16/(1+G$5)^'FCFF Forecast'!B17:K17)+'FCFF Forecast'!K16*(1+$A9)/((G$5-$A9)*(1+G$5)^10)-Valuation!$B$20-Valuation!$B$21+Valuation!$B$22)/Valuation!$B$26</f>
        <v/>
      </c>
      <c r="H9" s="39">
        <f>(SUMPRODUCT('FCFF Forecast'!B16:K16/(1+H$5)^'FCFF Forecast'!B17:K17)+'FCFF Forecast'!K16*(1+$A9)/((H$5-$A9)*(1+H$5)^10)-Valuation!$B$20-Valuation!$B$21+Valuation!$B$22)/Valuation!$B$26</f>
        <v/>
      </c>
      <c r="I9" s="39">
        <f>(SUMPRODUCT('FCFF Forecast'!B16:K16/(1+I$5)^'FCFF Forecast'!B17:K17)+'FCFF Forecast'!K16*(1+$A9)/((I$5-$A9)*(1+I$5)^10)-Valuation!$B$20-Valuation!$B$21+Valuation!$B$22)/Valuation!$B$26</f>
        <v/>
      </c>
      <c r="J9" s="39">
        <f>(SUMPRODUCT('FCFF Forecast'!B16:K16/(1+J$5)^'FCFF Forecast'!B17:K17)+'FCFF Forecast'!K16*(1+$A9)/((J$5-$A9)*(1+J$5)^10)-Valuation!$B$20-Valuation!$B$21+Valuation!$B$22)/Valuation!$B$26</f>
        <v/>
      </c>
      <c r="K9" s="39">
        <f>(SUMPRODUCT('FCFF Forecast'!B16:K16/(1+K$5)^'FCFF Forecast'!B17:K17)+'FCFF Forecast'!K16*(1+$A9)/((K$5-$A9)*(1+K$5)^10)-Valuation!$B$20-Valuation!$B$21+Valuation!$B$22)/Valuation!$B$26</f>
        <v/>
      </c>
      <c r="L9" s="39">
        <f>(SUMPRODUCT('FCFF Forecast'!B16:K16/(1+L$5)^'FCFF Forecast'!B17:K17)+'FCFF Forecast'!K16*(1+$A9)/((L$5-$A9)*(1+L$5)^10)-Valuation!$B$20-Valuation!$B$21+Valuation!$B$22)/Valuation!$B$26</f>
        <v/>
      </c>
      <c r="M9" s="39">
        <f>(SUMPRODUCT('FCFF Forecast'!B16:K16/(1+M$5)^'FCFF Forecast'!B17:K17)+'FCFF Forecast'!K16*(1+$A9)/((M$5-$A9)*(1+M$5)^10)-Valuation!$B$20-Valuation!$B$21+Valuation!$B$22)/Valuation!$B$26</f>
        <v/>
      </c>
      <c r="N9" s="39">
        <f>(SUMPRODUCT('FCFF Forecast'!B16:K16/(1+N$5)^'FCFF Forecast'!B17:K17)+'FCFF Forecast'!K16*(1+$A9)/((N$5-$A9)*(1+N$5)^10)-Valuation!$B$20-Valuation!$B$21+Valuation!$B$22)/Valuation!$B$26</f>
        <v/>
      </c>
    </row>
    <row r="10">
      <c r="A10" s="38" t="n">
        <v>0.015</v>
      </c>
      <c r="B10" s="39">
        <f>(SUMPRODUCT('FCFF Forecast'!B16:K16/(1+B$5)^'FCFF Forecast'!B17:K17)+'FCFF Forecast'!K16*(1+$A10)/((B$5-$A10)*(1+B$5)^10)-Valuation!$B$20-Valuation!$B$21+Valuation!$B$22)/Valuation!$B$26</f>
        <v/>
      </c>
      <c r="C10" s="39">
        <f>(SUMPRODUCT('FCFF Forecast'!B16:K16/(1+C$5)^'FCFF Forecast'!B17:K17)+'FCFF Forecast'!K16*(1+$A10)/((C$5-$A10)*(1+C$5)^10)-Valuation!$B$20-Valuation!$B$21+Valuation!$B$22)/Valuation!$B$26</f>
        <v/>
      </c>
      <c r="D10" s="39">
        <f>(SUMPRODUCT('FCFF Forecast'!B16:K16/(1+D$5)^'FCFF Forecast'!B17:K17)+'FCFF Forecast'!K16*(1+$A10)/((D$5-$A10)*(1+D$5)^10)-Valuation!$B$20-Valuation!$B$21+Valuation!$B$22)/Valuation!$B$26</f>
        <v/>
      </c>
      <c r="E10" s="39">
        <f>(SUMPRODUCT('FCFF Forecast'!B16:K16/(1+E$5)^'FCFF Forecast'!B17:K17)+'FCFF Forecast'!K16*(1+$A10)/((E$5-$A10)*(1+E$5)^10)-Valuation!$B$20-Valuation!$B$21+Valuation!$B$22)/Valuation!$B$26</f>
        <v/>
      </c>
      <c r="F10" s="39">
        <f>(SUMPRODUCT('FCFF Forecast'!B16:K16/(1+F$5)^'FCFF Forecast'!B17:K17)+'FCFF Forecast'!K16*(1+$A10)/((F$5-$A10)*(1+F$5)^10)-Valuation!$B$20-Valuation!$B$21+Valuation!$B$22)/Valuation!$B$26</f>
        <v/>
      </c>
      <c r="G10" s="39">
        <f>(SUMPRODUCT('FCFF Forecast'!B16:K16/(1+G$5)^'FCFF Forecast'!B17:K17)+'FCFF Forecast'!K16*(1+$A10)/((G$5-$A10)*(1+G$5)^10)-Valuation!$B$20-Valuation!$B$21+Valuation!$B$22)/Valuation!$B$26</f>
        <v/>
      </c>
      <c r="H10" s="39">
        <f>(SUMPRODUCT('FCFF Forecast'!B16:K16/(1+H$5)^'FCFF Forecast'!B17:K17)+'FCFF Forecast'!K16*(1+$A10)/((H$5-$A10)*(1+H$5)^10)-Valuation!$B$20-Valuation!$B$21+Valuation!$B$22)/Valuation!$B$26</f>
        <v/>
      </c>
      <c r="I10" s="39">
        <f>(SUMPRODUCT('FCFF Forecast'!B16:K16/(1+I$5)^'FCFF Forecast'!B17:K17)+'FCFF Forecast'!K16*(1+$A10)/((I$5-$A10)*(1+I$5)^10)-Valuation!$B$20-Valuation!$B$21+Valuation!$B$22)/Valuation!$B$26</f>
        <v/>
      </c>
      <c r="J10" s="39">
        <f>(SUMPRODUCT('FCFF Forecast'!B16:K16/(1+J$5)^'FCFF Forecast'!B17:K17)+'FCFF Forecast'!K16*(1+$A10)/((J$5-$A10)*(1+J$5)^10)-Valuation!$B$20-Valuation!$B$21+Valuation!$B$22)/Valuation!$B$26</f>
        <v/>
      </c>
      <c r="K10" s="39">
        <f>(SUMPRODUCT('FCFF Forecast'!B16:K16/(1+K$5)^'FCFF Forecast'!B17:K17)+'FCFF Forecast'!K16*(1+$A10)/((K$5-$A10)*(1+K$5)^10)-Valuation!$B$20-Valuation!$B$21+Valuation!$B$22)/Valuation!$B$26</f>
        <v/>
      </c>
      <c r="L10" s="39">
        <f>(SUMPRODUCT('FCFF Forecast'!B16:K16/(1+L$5)^'FCFF Forecast'!B17:K17)+'FCFF Forecast'!K16*(1+$A10)/((L$5-$A10)*(1+L$5)^10)-Valuation!$B$20-Valuation!$B$21+Valuation!$B$22)/Valuation!$B$26</f>
        <v/>
      </c>
      <c r="M10" s="39">
        <f>(SUMPRODUCT('FCFF Forecast'!B16:K16/(1+M$5)^'FCFF Forecast'!B17:K17)+'FCFF Forecast'!K16*(1+$A10)/((M$5-$A10)*(1+M$5)^10)-Valuation!$B$20-Valuation!$B$21+Valuation!$B$22)/Valuation!$B$26</f>
        <v/>
      </c>
      <c r="N10" s="39">
        <f>(SUMPRODUCT('FCFF Forecast'!B16:K16/(1+N$5)^'FCFF Forecast'!B17:K17)+'FCFF Forecast'!K16*(1+$A10)/((N$5-$A10)*(1+N$5)^10)-Valuation!$B$20-Valuation!$B$21+Valuation!$B$22)/Valuation!$B$26</f>
        <v/>
      </c>
    </row>
    <row r="11">
      <c r="A11" s="38" t="n">
        <v>0.0175</v>
      </c>
      <c r="B11" s="39">
        <f>(SUMPRODUCT('FCFF Forecast'!B16:K16/(1+B$5)^'FCFF Forecast'!B17:K17)+'FCFF Forecast'!K16*(1+$A11)/((B$5-$A11)*(1+B$5)^10)-Valuation!$B$20-Valuation!$B$21+Valuation!$B$22)/Valuation!$B$26</f>
        <v/>
      </c>
      <c r="C11" s="39">
        <f>(SUMPRODUCT('FCFF Forecast'!B16:K16/(1+C$5)^'FCFF Forecast'!B17:K17)+'FCFF Forecast'!K16*(1+$A11)/((C$5-$A11)*(1+C$5)^10)-Valuation!$B$20-Valuation!$B$21+Valuation!$B$22)/Valuation!$B$26</f>
        <v/>
      </c>
      <c r="D11" s="39">
        <f>(SUMPRODUCT('FCFF Forecast'!B16:K16/(1+D$5)^'FCFF Forecast'!B17:K17)+'FCFF Forecast'!K16*(1+$A11)/((D$5-$A11)*(1+D$5)^10)-Valuation!$B$20-Valuation!$B$21+Valuation!$B$22)/Valuation!$B$26</f>
        <v/>
      </c>
      <c r="E11" s="39">
        <f>(SUMPRODUCT('FCFF Forecast'!B16:K16/(1+E$5)^'FCFF Forecast'!B17:K17)+'FCFF Forecast'!K16*(1+$A11)/((E$5-$A11)*(1+E$5)^10)-Valuation!$B$20-Valuation!$B$21+Valuation!$B$22)/Valuation!$B$26</f>
        <v/>
      </c>
      <c r="F11" s="39">
        <f>(SUMPRODUCT('FCFF Forecast'!B16:K16/(1+F$5)^'FCFF Forecast'!B17:K17)+'FCFF Forecast'!K16*(1+$A11)/((F$5-$A11)*(1+F$5)^10)-Valuation!$B$20-Valuation!$B$21+Valuation!$B$22)/Valuation!$B$26</f>
        <v/>
      </c>
      <c r="G11" s="39">
        <f>(SUMPRODUCT('FCFF Forecast'!B16:K16/(1+G$5)^'FCFF Forecast'!B17:K17)+'FCFF Forecast'!K16*(1+$A11)/((G$5-$A11)*(1+G$5)^10)-Valuation!$B$20-Valuation!$B$21+Valuation!$B$22)/Valuation!$B$26</f>
        <v/>
      </c>
      <c r="H11" s="39">
        <f>(SUMPRODUCT('FCFF Forecast'!B16:K16/(1+H$5)^'FCFF Forecast'!B17:K17)+'FCFF Forecast'!K16*(1+$A11)/((H$5-$A11)*(1+H$5)^10)-Valuation!$B$20-Valuation!$B$21+Valuation!$B$22)/Valuation!$B$26</f>
        <v/>
      </c>
      <c r="I11" s="39">
        <f>(SUMPRODUCT('FCFF Forecast'!B16:K16/(1+I$5)^'FCFF Forecast'!B17:K17)+'FCFF Forecast'!K16*(1+$A11)/((I$5-$A11)*(1+I$5)^10)-Valuation!$B$20-Valuation!$B$21+Valuation!$B$22)/Valuation!$B$26</f>
        <v/>
      </c>
      <c r="J11" s="39">
        <f>(SUMPRODUCT('FCFF Forecast'!B16:K16/(1+J$5)^'FCFF Forecast'!B17:K17)+'FCFF Forecast'!K16*(1+$A11)/((J$5-$A11)*(1+J$5)^10)-Valuation!$B$20-Valuation!$B$21+Valuation!$B$22)/Valuation!$B$26</f>
        <v/>
      </c>
      <c r="K11" s="39">
        <f>(SUMPRODUCT('FCFF Forecast'!B16:K16/(1+K$5)^'FCFF Forecast'!B17:K17)+'FCFF Forecast'!K16*(1+$A11)/((K$5-$A11)*(1+K$5)^10)-Valuation!$B$20-Valuation!$B$21+Valuation!$B$22)/Valuation!$B$26</f>
        <v/>
      </c>
      <c r="L11" s="39">
        <f>(SUMPRODUCT('FCFF Forecast'!B16:K16/(1+L$5)^'FCFF Forecast'!B17:K17)+'FCFF Forecast'!K16*(1+$A11)/((L$5-$A11)*(1+L$5)^10)-Valuation!$B$20-Valuation!$B$21+Valuation!$B$22)/Valuation!$B$26</f>
        <v/>
      </c>
      <c r="M11" s="39">
        <f>(SUMPRODUCT('FCFF Forecast'!B16:K16/(1+M$5)^'FCFF Forecast'!B17:K17)+'FCFF Forecast'!K16*(1+$A11)/((M$5-$A11)*(1+M$5)^10)-Valuation!$B$20-Valuation!$B$21+Valuation!$B$22)/Valuation!$B$26</f>
        <v/>
      </c>
      <c r="N11" s="39">
        <f>(SUMPRODUCT('FCFF Forecast'!B16:K16/(1+N$5)^'FCFF Forecast'!B17:K17)+'FCFF Forecast'!K16*(1+$A11)/((N$5-$A11)*(1+N$5)^10)-Valuation!$B$20-Valuation!$B$21+Valuation!$B$22)/Valuation!$B$26</f>
        <v/>
      </c>
    </row>
    <row r="12">
      <c r="A12" s="38" t="n">
        <v>0.02</v>
      </c>
      <c r="B12" s="39">
        <f>(SUMPRODUCT('FCFF Forecast'!B16:K16/(1+B$5)^'FCFF Forecast'!B17:K17)+'FCFF Forecast'!K16*(1+$A12)/((B$5-$A12)*(1+B$5)^10)-Valuation!$B$20-Valuation!$B$21+Valuation!$B$22)/Valuation!$B$26</f>
        <v/>
      </c>
      <c r="C12" s="39">
        <f>(SUMPRODUCT('FCFF Forecast'!B16:K16/(1+C$5)^'FCFF Forecast'!B17:K17)+'FCFF Forecast'!K16*(1+$A12)/((C$5-$A12)*(1+C$5)^10)-Valuation!$B$20-Valuation!$B$21+Valuation!$B$22)/Valuation!$B$26</f>
        <v/>
      </c>
      <c r="D12" s="39">
        <f>(SUMPRODUCT('FCFF Forecast'!B16:K16/(1+D$5)^'FCFF Forecast'!B17:K17)+'FCFF Forecast'!K16*(1+$A12)/((D$5-$A12)*(1+D$5)^10)-Valuation!$B$20-Valuation!$B$21+Valuation!$B$22)/Valuation!$B$26</f>
        <v/>
      </c>
      <c r="E12" s="39">
        <f>(SUMPRODUCT('FCFF Forecast'!B16:K16/(1+E$5)^'FCFF Forecast'!B17:K17)+'FCFF Forecast'!K16*(1+$A12)/((E$5-$A12)*(1+E$5)^10)-Valuation!$B$20-Valuation!$B$21+Valuation!$B$22)/Valuation!$B$26</f>
        <v/>
      </c>
      <c r="F12" s="39">
        <f>(SUMPRODUCT('FCFF Forecast'!B16:K16/(1+F$5)^'FCFF Forecast'!B17:K17)+'FCFF Forecast'!K16*(1+$A12)/((F$5-$A12)*(1+F$5)^10)-Valuation!$B$20-Valuation!$B$21+Valuation!$B$22)/Valuation!$B$26</f>
        <v/>
      </c>
      <c r="G12" s="39">
        <f>(SUMPRODUCT('FCFF Forecast'!B16:K16/(1+G$5)^'FCFF Forecast'!B17:K17)+'FCFF Forecast'!K16*(1+$A12)/((G$5-$A12)*(1+G$5)^10)-Valuation!$B$20-Valuation!$B$21+Valuation!$B$22)/Valuation!$B$26</f>
        <v/>
      </c>
      <c r="H12" s="39">
        <f>(SUMPRODUCT('FCFF Forecast'!B16:K16/(1+H$5)^'FCFF Forecast'!B17:K17)+'FCFF Forecast'!K16*(1+$A12)/((H$5-$A12)*(1+H$5)^10)-Valuation!$B$20-Valuation!$B$21+Valuation!$B$22)/Valuation!$B$26</f>
        <v/>
      </c>
      <c r="I12" s="39">
        <f>(SUMPRODUCT('FCFF Forecast'!B16:K16/(1+I$5)^'FCFF Forecast'!B17:K17)+'FCFF Forecast'!K16*(1+$A12)/((I$5-$A12)*(1+I$5)^10)-Valuation!$B$20-Valuation!$B$21+Valuation!$B$22)/Valuation!$B$26</f>
        <v/>
      </c>
      <c r="J12" s="39">
        <f>(SUMPRODUCT('FCFF Forecast'!B16:K16/(1+J$5)^'FCFF Forecast'!B17:K17)+'FCFF Forecast'!K16*(1+$A12)/((J$5-$A12)*(1+J$5)^10)-Valuation!$B$20-Valuation!$B$21+Valuation!$B$22)/Valuation!$B$26</f>
        <v/>
      </c>
      <c r="K12" s="39">
        <f>(SUMPRODUCT('FCFF Forecast'!B16:K16/(1+K$5)^'FCFF Forecast'!B17:K17)+'FCFF Forecast'!K16*(1+$A12)/((K$5-$A12)*(1+K$5)^10)-Valuation!$B$20-Valuation!$B$21+Valuation!$B$22)/Valuation!$B$26</f>
        <v/>
      </c>
      <c r="L12" s="39">
        <f>(SUMPRODUCT('FCFF Forecast'!B16:K16/(1+L$5)^'FCFF Forecast'!B17:K17)+'FCFF Forecast'!K16*(1+$A12)/((L$5-$A12)*(1+L$5)^10)-Valuation!$B$20-Valuation!$B$21+Valuation!$B$22)/Valuation!$B$26</f>
        <v/>
      </c>
      <c r="M12" s="39">
        <f>(SUMPRODUCT('FCFF Forecast'!B16:K16/(1+M$5)^'FCFF Forecast'!B17:K17)+'FCFF Forecast'!K16*(1+$A12)/((M$5-$A12)*(1+M$5)^10)-Valuation!$B$20-Valuation!$B$21+Valuation!$B$22)/Valuation!$B$26</f>
        <v/>
      </c>
      <c r="N12" s="39">
        <f>(SUMPRODUCT('FCFF Forecast'!B16:K16/(1+N$5)^'FCFF Forecast'!B17:K17)+'FCFF Forecast'!K16*(1+$A12)/((N$5-$A12)*(1+N$5)^10)-Valuation!$B$20-Valuation!$B$21+Valuation!$B$22)/Valuation!$B$26</f>
        <v/>
      </c>
    </row>
    <row r="13">
      <c r="A13" s="38" t="n">
        <v>0.0225</v>
      </c>
      <c r="B13" s="39">
        <f>(SUMPRODUCT('FCFF Forecast'!B16:K16/(1+B$5)^'FCFF Forecast'!B17:K17)+'FCFF Forecast'!K16*(1+$A13)/((B$5-$A13)*(1+B$5)^10)-Valuation!$B$20-Valuation!$B$21+Valuation!$B$22)/Valuation!$B$26</f>
        <v/>
      </c>
      <c r="C13" s="39">
        <f>(SUMPRODUCT('FCFF Forecast'!B16:K16/(1+C$5)^'FCFF Forecast'!B17:K17)+'FCFF Forecast'!K16*(1+$A13)/((C$5-$A13)*(1+C$5)^10)-Valuation!$B$20-Valuation!$B$21+Valuation!$B$22)/Valuation!$B$26</f>
        <v/>
      </c>
      <c r="D13" s="39">
        <f>(SUMPRODUCT('FCFF Forecast'!B16:K16/(1+D$5)^'FCFF Forecast'!B17:K17)+'FCFF Forecast'!K16*(1+$A13)/((D$5-$A13)*(1+D$5)^10)-Valuation!$B$20-Valuation!$B$21+Valuation!$B$22)/Valuation!$B$26</f>
        <v/>
      </c>
      <c r="E13" s="39">
        <f>(SUMPRODUCT('FCFF Forecast'!B16:K16/(1+E$5)^'FCFF Forecast'!B17:K17)+'FCFF Forecast'!K16*(1+$A13)/((E$5-$A13)*(1+E$5)^10)-Valuation!$B$20-Valuation!$B$21+Valuation!$B$22)/Valuation!$B$26</f>
        <v/>
      </c>
      <c r="F13" s="39">
        <f>(SUMPRODUCT('FCFF Forecast'!B16:K16/(1+F$5)^'FCFF Forecast'!B17:K17)+'FCFF Forecast'!K16*(1+$A13)/((F$5-$A13)*(1+F$5)^10)-Valuation!$B$20-Valuation!$B$21+Valuation!$B$22)/Valuation!$B$26</f>
        <v/>
      </c>
      <c r="G13" s="39">
        <f>(SUMPRODUCT('FCFF Forecast'!B16:K16/(1+G$5)^'FCFF Forecast'!B17:K17)+'FCFF Forecast'!K16*(1+$A13)/((G$5-$A13)*(1+G$5)^10)-Valuation!$B$20-Valuation!$B$21+Valuation!$B$22)/Valuation!$B$26</f>
        <v/>
      </c>
      <c r="H13" s="39">
        <f>(SUMPRODUCT('FCFF Forecast'!B16:K16/(1+H$5)^'FCFF Forecast'!B17:K17)+'FCFF Forecast'!K16*(1+$A13)/((H$5-$A13)*(1+H$5)^10)-Valuation!$B$20-Valuation!$B$21+Valuation!$B$22)/Valuation!$B$26</f>
        <v/>
      </c>
      <c r="I13" s="39">
        <f>(SUMPRODUCT('FCFF Forecast'!B16:K16/(1+I$5)^'FCFF Forecast'!B17:K17)+'FCFF Forecast'!K16*(1+$A13)/((I$5-$A13)*(1+I$5)^10)-Valuation!$B$20-Valuation!$B$21+Valuation!$B$22)/Valuation!$B$26</f>
        <v/>
      </c>
      <c r="J13" s="39">
        <f>(SUMPRODUCT('FCFF Forecast'!B16:K16/(1+J$5)^'FCFF Forecast'!B17:K17)+'FCFF Forecast'!K16*(1+$A13)/((J$5-$A13)*(1+J$5)^10)-Valuation!$B$20-Valuation!$B$21+Valuation!$B$22)/Valuation!$B$26</f>
        <v/>
      </c>
      <c r="K13" s="39">
        <f>(SUMPRODUCT('FCFF Forecast'!B16:K16/(1+K$5)^'FCFF Forecast'!B17:K17)+'FCFF Forecast'!K16*(1+$A13)/((K$5-$A13)*(1+K$5)^10)-Valuation!$B$20-Valuation!$B$21+Valuation!$B$22)/Valuation!$B$26</f>
        <v/>
      </c>
      <c r="L13" s="39">
        <f>(SUMPRODUCT('FCFF Forecast'!B16:K16/(1+L$5)^'FCFF Forecast'!B17:K17)+'FCFF Forecast'!K16*(1+$A13)/((L$5-$A13)*(1+L$5)^10)-Valuation!$B$20-Valuation!$B$21+Valuation!$B$22)/Valuation!$B$26</f>
        <v/>
      </c>
      <c r="M13" s="39">
        <f>(SUMPRODUCT('FCFF Forecast'!B16:K16/(1+M$5)^'FCFF Forecast'!B17:K17)+'FCFF Forecast'!K16*(1+$A13)/((M$5-$A13)*(1+M$5)^10)-Valuation!$B$20-Valuation!$B$21+Valuation!$B$22)/Valuation!$B$26</f>
        <v/>
      </c>
      <c r="N13" s="39">
        <f>(SUMPRODUCT('FCFF Forecast'!B16:K16/(1+N$5)^'FCFF Forecast'!B17:K17)+'FCFF Forecast'!K16*(1+$A13)/((N$5-$A13)*(1+N$5)^10)-Valuation!$B$20-Valuation!$B$21+Valuation!$B$22)/Valuation!$B$26</f>
        <v/>
      </c>
    </row>
    <row r="14">
      <c r="A14" s="38" t="n">
        <v>0.025</v>
      </c>
      <c r="B14" s="39">
        <f>(SUMPRODUCT('FCFF Forecast'!B16:K16/(1+B$5)^'FCFF Forecast'!B17:K17)+'FCFF Forecast'!K16*(1+$A14)/((B$5-$A14)*(1+B$5)^10)-Valuation!$B$20-Valuation!$B$21+Valuation!$B$22)/Valuation!$B$26</f>
        <v/>
      </c>
      <c r="C14" s="39">
        <f>(SUMPRODUCT('FCFF Forecast'!B16:K16/(1+C$5)^'FCFF Forecast'!B17:K17)+'FCFF Forecast'!K16*(1+$A14)/((C$5-$A14)*(1+C$5)^10)-Valuation!$B$20-Valuation!$B$21+Valuation!$B$22)/Valuation!$B$26</f>
        <v/>
      </c>
      <c r="D14" s="39">
        <f>(SUMPRODUCT('FCFF Forecast'!B16:K16/(1+D$5)^'FCFF Forecast'!B17:K17)+'FCFF Forecast'!K16*(1+$A14)/((D$5-$A14)*(1+D$5)^10)-Valuation!$B$20-Valuation!$B$21+Valuation!$B$22)/Valuation!$B$26</f>
        <v/>
      </c>
      <c r="E14" s="39">
        <f>(SUMPRODUCT('FCFF Forecast'!B16:K16/(1+E$5)^'FCFF Forecast'!B17:K17)+'FCFF Forecast'!K16*(1+$A14)/((E$5-$A14)*(1+E$5)^10)-Valuation!$B$20-Valuation!$B$21+Valuation!$B$22)/Valuation!$B$26</f>
        <v/>
      </c>
      <c r="F14" s="39">
        <f>(SUMPRODUCT('FCFF Forecast'!B16:K16/(1+F$5)^'FCFF Forecast'!B17:K17)+'FCFF Forecast'!K16*(1+$A14)/((F$5-$A14)*(1+F$5)^10)-Valuation!$B$20-Valuation!$B$21+Valuation!$B$22)/Valuation!$B$26</f>
        <v/>
      </c>
      <c r="G14" s="39">
        <f>(SUMPRODUCT('FCFF Forecast'!B16:K16/(1+G$5)^'FCFF Forecast'!B17:K17)+'FCFF Forecast'!K16*(1+$A14)/((G$5-$A14)*(1+G$5)^10)-Valuation!$B$20-Valuation!$B$21+Valuation!$B$22)/Valuation!$B$26</f>
        <v/>
      </c>
      <c r="H14" s="39">
        <f>(SUMPRODUCT('FCFF Forecast'!B16:K16/(1+H$5)^'FCFF Forecast'!B17:K17)+'FCFF Forecast'!K16*(1+$A14)/((H$5-$A14)*(1+H$5)^10)-Valuation!$B$20-Valuation!$B$21+Valuation!$B$22)/Valuation!$B$26</f>
        <v/>
      </c>
      <c r="I14" s="39">
        <f>(SUMPRODUCT('FCFF Forecast'!B16:K16/(1+I$5)^'FCFF Forecast'!B17:K17)+'FCFF Forecast'!K16*(1+$A14)/((I$5-$A14)*(1+I$5)^10)-Valuation!$B$20-Valuation!$B$21+Valuation!$B$22)/Valuation!$B$26</f>
        <v/>
      </c>
      <c r="J14" s="39">
        <f>(SUMPRODUCT('FCFF Forecast'!B16:K16/(1+J$5)^'FCFF Forecast'!B17:K17)+'FCFF Forecast'!K16*(1+$A14)/((J$5-$A14)*(1+J$5)^10)-Valuation!$B$20-Valuation!$B$21+Valuation!$B$22)/Valuation!$B$26</f>
        <v/>
      </c>
      <c r="K14" s="39">
        <f>(SUMPRODUCT('FCFF Forecast'!B16:K16/(1+K$5)^'FCFF Forecast'!B17:K17)+'FCFF Forecast'!K16*(1+$A14)/((K$5-$A14)*(1+K$5)^10)-Valuation!$B$20-Valuation!$B$21+Valuation!$B$22)/Valuation!$B$26</f>
        <v/>
      </c>
      <c r="L14" s="39">
        <f>(SUMPRODUCT('FCFF Forecast'!B16:K16/(1+L$5)^'FCFF Forecast'!B17:K17)+'FCFF Forecast'!K16*(1+$A14)/((L$5-$A14)*(1+L$5)^10)-Valuation!$B$20-Valuation!$B$21+Valuation!$B$22)/Valuation!$B$26</f>
        <v/>
      </c>
      <c r="M14" s="39">
        <f>(SUMPRODUCT('FCFF Forecast'!B16:K16/(1+M$5)^'FCFF Forecast'!B17:K17)+'FCFF Forecast'!K16*(1+$A14)/((M$5-$A14)*(1+M$5)^10)-Valuation!$B$20-Valuation!$B$21+Valuation!$B$22)/Valuation!$B$26</f>
        <v/>
      </c>
      <c r="N14" s="39">
        <f>(SUMPRODUCT('FCFF Forecast'!B16:K16/(1+N$5)^'FCFF Forecast'!B17:K17)+'FCFF Forecast'!K16*(1+$A14)/((N$5-$A14)*(1+N$5)^10)-Valuation!$B$20-Valuation!$B$21+Valuation!$B$22)/Valuation!$B$26</f>
        <v/>
      </c>
    </row>
  </sheetData>
  <mergeCells count="2">
    <mergeCell ref="A2:M2"/>
    <mergeCell ref="A1:M1"/>
  </mergeCells>
  <conditionalFormatting sqref="B6:N14">
    <cfRule type="colorScale" priority="1">
      <colorScale>
        <cfvo type="min"/>
        <cfvo type="percentile" val="50"/>
        <cfvo type="max"/>
        <color rgb="00FEE2E2"/>
        <color rgb="00FEF3C7"/>
        <color rgb="00DCFCE7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