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4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Sources &amp; Uses" sheetId="4" state="visible" r:id="rId4"/>
    <sheet xmlns:r="http://schemas.openxmlformats.org/officeDocument/2006/relationships" name="Operating Model" sheetId="5" state="visible" r:id="rId5"/>
    <sheet xmlns:r="http://schemas.openxmlformats.org/officeDocument/2006/relationships" name="Debt Schedule" sheetId="6" state="visible" r:id="rId6"/>
    <sheet xmlns:r="http://schemas.openxmlformats.org/officeDocument/2006/relationships" name="Returns" sheetId="7" state="visible" r:id="rId7"/>
    <sheet xmlns:r="http://schemas.openxmlformats.org/officeDocument/2006/relationships" name="Sensitivity" sheetId="8" state="visible" r:id="rId8"/>
  </sheets>
  <definedNames/>
  <calcPr calcId="124519" fullCalcOnLoad="1" iterate="1" iterateCount="100" iterateDelta="0.001"/>
</workbook>
</file>

<file path=xl/styles.xml><?xml version="1.0" encoding="utf-8"?>
<styleSheet xmlns="http://schemas.openxmlformats.org/spreadsheetml/2006/main">
  <numFmts count="4">
    <numFmt numFmtId="164" formatCode="#,##0;[Red](#,##0);&quot;-&quot;"/>
    <numFmt numFmtId="165" formatCode="0.0%;[Red](0.0%)"/>
    <numFmt numFmtId="166" formatCode="0.0&quot;x&quot;"/>
    <numFmt numFmtId="167" formatCode="#,##0.0;[Red](#,##0.0);&quot;-&quot;"/>
  </numFmts>
  <fonts count="19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0A0A0A"/>
      <sz val="11"/>
    </font>
    <font>
      <name val="Calibri"/>
      <color rgb="000066CC"/>
      <sz val="11"/>
    </font>
    <font>
      <name val="Calibri"/>
      <b val="1"/>
      <color rgb="00FFFFFF"/>
      <sz val="10.5"/>
    </font>
    <font>
      <name val="Calibri"/>
      <color rgb="0016803C"/>
      <sz val="11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5F5F4"/>
      </patternFill>
    </fill>
    <fill>
      <patternFill patternType="solid">
        <fgColor rgb="001E40AF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  <border>
      <top style="thin">
        <color rgb="000A0A0A"/>
      </top>
      <bottom style="double">
        <color rgb="000A0A0A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1" applyAlignment="1" pivotButton="0" quotePrefix="0" xfId="0">
      <alignment horizontal="left" vertical="center"/>
    </xf>
    <xf numFmtId="3" fontId="15" fillId="0" borderId="0" applyAlignment="1" pivotButton="0" quotePrefix="0" xfId="0">
      <alignment horizontal="right" vertical="center"/>
    </xf>
    <xf numFmtId="164" fontId="15" fillId="0" borderId="0" applyAlignment="1" pivotButton="0" quotePrefix="0" xfId="0">
      <alignment horizontal="right" vertical="center"/>
    </xf>
    <xf numFmtId="165" fontId="15" fillId="0" borderId="0" applyAlignment="1" pivotButton="0" quotePrefix="0" xfId="0">
      <alignment horizontal="right" vertical="center"/>
    </xf>
    <xf numFmtId="166" fontId="15" fillId="0" borderId="0" applyAlignment="1" pivotButton="0" quotePrefix="0" xfId="0">
      <alignment horizontal="right" vertical="center"/>
    </xf>
    <xf numFmtId="0" fontId="14" fillId="0" borderId="0" pivotButton="0" quotePrefix="0" xfId="0"/>
    <xf numFmtId="167" fontId="4" fillId="0" borderId="0" applyAlignment="1" pivotButton="0" quotePrefix="0" xfId="0">
      <alignment horizontal="right" vertical="center"/>
    </xf>
    <xf numFmtId="164" fontId="14" fillId="2" borderId="1" applyAlignment="1" pivotButton="0" quotePrefix="0" xfId="0">
      <alignment horizontal="right" vertical="center"/>
    </xf>
    <xf numFmtId="0" fontId="4" fillId="0" borderId="0" pivotButton="0" quotePrefix="0" xfId="0"/>
    <xf numFmtId="164" fontId="4" fillId="0" borderId="0" applyAlignment="1" pivotButton="0" quotePrefix="0" xfId="0">
      <alignment horizontal="right" vertical="center"/>
    </xf>
    <xf numFmtId="0" fontId="16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7" fillId="0" borderId="0" applyAlignment="1" pivotButton="0" quotePrefix="0" xfId="0">
      <alignment horizontal="right" vertical="center"/>
    </xf>
    <xf numFmtId="164" fontId="14" fillId="2" borderId="2" applyAlignment="1" pivotButton="0" quotePrefix="0" xfId="0">
      <alignment horizontal="right" vertical="center"/>
    </xf>
    <xf numFmtId="0" fontId="18" fillId="3" borderId="0" applyAlignment="1" pivotButton="0" quotePrefix="0" xfId="0">
      <alignment horizontal="center" vertical="center"/>
    </xf>
    <xf numFmtId="166" fontId="17" fillId="0" borderId="0" applyAlignment="1" pivotButton="0" quotePrefix="0" xfId="0">
      <alignment horizontal="right" vertical="center"/>
    </xf>
    <xf numFmtId="166" fontId="14" fillId="4" borderId="0" applyAlignment="1" pivotButton="0" quotePrefix="0" xfId="0">
      <alignment horizontal="right" vertical="center"/>
    </xf>
    <xf numFmtId="165" fontId="14" fillId="4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166" fontId="18" fillId="3" borderId="0" applyAlignment="1" pivotButton="0" quotePrefix="0" xfId="0">
      <alignment horizontal="center" vertical="center"/>
    </xf>
    <xf numFmtId="165" fontId="4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LBO-modell</t>
        </is>
      </c>
    </row>
    <row r="6"/>
    <row r="7" ht="22" customHeight="1">
      <c r="B7" s="3" t="inlineStr">
        <is>
          <t>LBO Model</t>
        </is>
      </c>
    </row>
    <row r="9">
      <c r="B9" s="4" t="inlineStr">
        <is>
          <t>5-årig hold · Sources &amp; Uses · Cash sweep · IRR + MOIC · MNOK</t>
        </is>
      </c>
    </row>
    <row r="12">
      <c r="B12" s="5" t="inlineStr">
        <is>
          <t>LBO med entry-multiple 8.5x, 5.0x leverage, og 5-årig holdeperiode. Cash sweep prioriterer TLA først. IRR og MOIC ved exit på EBITDA-multiple. Toveis sensitivitet på exit × leverage.
LBO with 8.5x entry multiple, 5.0x leverage, and 5-year hold. Cash sweep prioritizes TLA first. IRR and MOIC at exit on EBITDA multiple. Two-way sensitivity on exit × leverage.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lbo-modell.xlsx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Norsk industri-LBO-mål (privat selskap, ikke petroleum): 4 500 MNOK revenue, 18 % EBITDA-margin. Entry år 2024, exit år 2029. Cash sweep 75 %, min cash 50 MNOK. Toveis sensitivitet på exit multiple × leverage.</t>
        </is>
      </c>
    </row>
    <row r="7">
      <c r="B7" s="11" t="inlineStr">
        <is>
          <t>English</t>
        </is>
      </c>
    </row>
    <row r="8" ht="78" customHeight="1">
      <c r="B8" s="12" t="inlineStr">
        <is>
          <t>Norwegian industrial LBO target (private company, not petroleum): 4 500 MNOK revenue, 18% EBITDA margin. Entry year 2024, exit year 2029. Cash sweep 75%, min cash 50 MNOK. Two-way sensitivity on exit multiple × leverage.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entry-parametre i Assumptions</t>
        </is>
      </c>
    </row>
    <row r="12" ht="18" customHeight="1">
      <c r="B12" s="13" t="inlineStr">
        <is>
          <t>• Sources &amp; Uses oppdateres automatisk</t>
        </is>
      </c>
    </row>
    <row r="13" ht="18" customHeight="1">
      <c r="B13" s="13" t="inlineStr">
        <is>
          <t>• Operating Model gir 5-årig prognose</t>
        </is>
      </c>
    </row>
    <row r="14" ht="18" customHeight="1">
      <c r="B14" s="13" t="inlineStr">
        <is>
          <t>• Returns-fanen viser IRR og MOIC</t>
        </is>
      </c>
    </row>
    <row r="15" ht="18" customHeight="1">
      <c r="B15" s="13" t="inlineStr">
        <is>
          <t>• Sensitivity-fanen viser IRR over exit × leverage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26" customHeight="1">
      <c r="A1" s="14" t="inlineStr">
        <is>
          <t>Assumptions · Forutsetninger</t>
        </is>
      </c>
    </row>
    <row r="2">
      <c r="A2" s="15" t="inlineStr">
        <is>
          <t>LBO entry, hold, exit parametre</t>
        </is>
      </c>
    </row>
    <row r="5">
      <c r="A5" s="16" t="inlineStr">
        <is>
          <t>Entry year</t>
        </is>
      </c>
      <c r="B5" s="17" t="n">
        <v>2024</v>
      </c>
    </row>
    <row r="6">
      <c r="A6" s="16" t="inlineStr">
        <is>
          <t>Hold period (years)</t>
        </is>
      </c>
      <c r="B6" s="17" t="n">
        <v>5</v>
      </c>
    </row>
    <row r="7">
      <c r="A7" s="16" t="inlineStr">
        <is>
          <t>LTM Revenue (MNOK)</t>
        </is>
      </c>
      <c r="B7" s="18" t="n">
        <v>4500</v>
      </c>
    </row>
    <row r="8">
      <c r="A8" s="16" t="inlineStr">
        <is>
          <t>LTM EBITDA margin</t>
        </is>
      </c>
      <c r="B8" s="19" t="n">
        <v>0.18</v>
      </c>
    </row>
    <row r="9">
      <c r="A9" s="16" t="inlineStr">
        <is>
          <t>Entry EV/EBITDA multiple</t>
        </is>
      </c>
      <c r="B9" s="20" t="n">
        <v>8.5</v>
      </c>
    </row>
    <row r="10">
      <c r="A10" s="16" t="inlineStr">
        <is>
          <t>Exit EV/EBITDA multiple</t>
        </is>
      </c>
      <c r="B10" s="20" t="n">
        <v>8</v>
      </c>
    </row>
    <row r="11">
      <c r="A11" s="16" t="inlineStr">
        <is>
          <t>Total debt / LTM EBITDA</t>
        </is>
      </c>
      <c r="B11" s="20" t="n">
        <v>5</v>
      </c>
    </row>
    <row r="12">
      <c r="A12" s="16" t="inlineStr">
        <is>
          <t xml:space="preserve">  Revolver % of total debt</t>
        </is>
      </c>
      <c r="B12" s="19" t="n">
        <v>0.05</v>
      </c>
    </row>
    <row r="13">
      <c r="A13" s="16" t="inlineStr">
        <is>
          <t xml:space="preserve">  TLA % of total debt</t>
        </is>
      </c>
      <c r="B13" s="19" t="n">
        <v>0.6</v>
      </c>
    </row>
    <row r="14">
      <c r="A14" s="16" t="inlineStr">
        <is>
          <t xml:space="preserve">  TLB % of total debt</t>
        </is>
      </c>
      <c r="B14" s="19" t="n">
        <v>0.35</v>
      </c>
    </row>
    <row r="15">
      <c r="A15" s="16" t="inlineStr">
        <is>
          <t>Revolver rate</t>
        </is>
      </c>
      <c r="B15" s="19" t="n">
        <v>0.06</v>
      </c>
    </row>
    <row r="16">
      <c r="A16" s="16" t="inlineStr">
        <is>
          <t>TLA rate</t>
        </is>
      </c>
      <c r="B16" s="19" t="n">
        <v>0.055</v>
      </c>
    </row>
    <row r="17">
      <c r="A17" s="16" t="inlineStr">
        <is>
          <t>TLB rate</t>
        </is>
      </c>
      <c r="B17" s="19" t="n">
        <v>0.065</v>
      </c>
    </row>
    <row r="18">
      <c r="A18" s="16" t="inlineStr">
        <is>
          <t>TLA mandatory amortization / year</t>
        </is>
      </c>
      <c r="B18" s="19" t="n">
        <v>0.1</v>
      </c>
    </row>
    <row r="19">
      <c r="A19" s="16" t="inlineStr">
        <is>
          <t>TLB mandatory amortization / year</t>
        </is>
      </c>
      <c r="B19" s="19" t="n">
        <v>0.01</v>
      </c>
    </row>
    <row r="20">
      <c r="A20" s="16" t="inlineStr">
        <is>
          <t>Cash sweep %</t>
        </is>
      </c>
      <c r="B20" s="19" t="n">
        <v>0.75</v>
      </c>
    </row>
    <row r="21">
      <c r="A21" s="16" t="inlineStr">
        <is>
          <t>Min cash on balance (MNOK)</t>
        </is>
      </c>
      <c r="B21" s="18" t="n">
        <v>50</v>
      </c>
    </row>
    <row r="22">
      <c r="A22" s="16" t="inlineStr">
        <is>
          <t>Transaction fees % of EV</t>
        </is>
      </c>
      <c r="B22" s="19" t="n">
        <v>0.01</v>
      </c>
    </row>
    <row r="23">
      <c r="A23" s="16" t="inlineStr">
        <is>
          <t>Financing fees % of debt</t>
        </is>
      </c>
      <c r="B23" s="19" t="n">
        <v>0.02</v>
      </c>
    </row>
    <row r="24">
      <c r="A24" s="16" t="inlineStr">
        <is>
          <t>Tax rate</t>
        </is>
      </c>
      <c r="B24" s="19" t="n">
        <v>0.22</v>
      </c>
    </row>
    <row r="25">
      <c r="A25" s="16" t="inlineStr">
        <is>
          <t>Capex / sales</t>
        </is>
      </c>
      <c r="B25" s="19" t="n">
        <v>0.04</v>
      </c>
    </row>
    <row r="26">
      <c r="A26" s="16" t="inlineStr">
        <is>
          <t>D&amp;A / sales</t>
        </is>
      </c>
      <c r="B26" s="19" t="n">
        <v>0.05</v>
      </c>
    </row>
    <row r="28">
      <c r="A28" s="21" t="inlineStr">
        <is>
          <t>Revenue growth per year</t>
        </is>
      </c>
      <c r="B28" s="19" t="n">
        <v>0.06</v>
      </c>
      <c r="C28" s="19" t="n">
        <v>0.07000000000000001</v>
      </c>
      <c r="D28" s="19" t="n">
        <v>0.07000000000000001</v>
      </c>
      <c r="E28" s="19" t="n">
        <v>0.06</v>
      </c>
      <c r="F28" s="19" t="n">
        <v>0.05</v>
      </c>
    </row>
    <row r="29">
      <c r="A29" s="21" t="inlineStr">
        <is>
          <t>EBITDA margin trajectory</t>
        </is>
      </c>
      <c r="B29" s="19" t="n">
        <v>0.18</v>
      </c>
      <c r="C29" s="19" t="n">
        <v>0.19</v>
      </c>
      <c r="D29" s="19" t="n">
        <v>0.2</v>
      </c>
      <c r="E29" s="19" t="n">
        <v>0.21</v>
      </c>
      <c r="F29" s="19" t="n">
        <v>0.21</v>
      </c>
    </row>
    <row r="30">
      <c r="A30" s="21" t="inlineStr">
        <is>
          <t>Aggregated 5y EBITDA growth factor</t>
        </is>
      </c>
      <c r="B30" s="22">
        <f>(1+B28)*(1+C28)*(1+D28)*(1+E28)*(1+F28)*F29/B8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32" customWidth="1" min="3" max="3"/>
    <col width="14" customWidth="1" min="4" max="4"/>
  </cols>
  <sheetData>
    <row r="1" ht="26" customHeight="1">
      <c r="A1" s="14" t="inlineStr">
        <is>
          <t>Sources &amp; Uses · Capital structure</t>
        </is>
      </c>
    </row>
    <row r="2">
      <c r="A2" s="15" t="inlineStr">
        <is>
          <t>Entry transaction · MNOK</t>
        </is>
      </c>
    </row>
    <row r="4">
      <c r="A4" s="21" t="inlineStr">
        <is>
          <t>Entry EV</t>
        </is>
      </c>
      <c r="B4" s="23">
        <f>Assumptions!B9*(Assumptions!B7*Assumptions!B8)</f>
        <v/>
      </c>
    </row>
    <row r="5">
      <c r="A5" s="21" t="inlineStr">
        <is>
          <t>Total debt</t>
        </is>
      </c>
      <c r="B5" s="23">
        <f>Assumptions!B11*(Assumptions!B7*Assumptions!B8)</f>
        <v/>
      </c>
    </row>
    <row r="6">
      <c r="A6" s="21" t="inlineStr">
        <is>
          <t>Sponsor equity (plug)</t>
        </is>
      </c>
      <c r="B6" s="23">
        <f>B4+B7+B8-B5</f>
        <v/>
      </c>
    </row>
    <row r="7">
      <c r="A7" s="24" t="inlineStr">
        <is>
          <t xml:space="preserve">  Transaction fees</t>
        </is>
      </c>
      <c r="B7" s="25">
        <f>B4*Assumptions!B22</f>
        <v/>
      </c>
    </row>
    <row r="8">
      <c r="A8" s="24" t="inlineStr">
        <is>
          <t xml:space="preserve">  Financing fees</t>
        </is>
      </c>
      <c r="B8" s="25">
        <f>B5*Assumptions!B23</f>
        <v/>
      </c>
    </row>
    <row r="10" ht="19" customHeight="1">
      <c r="A10" s="26" t="inlineStr">
        <is>
          <t>Sources (debt tranches)</t>
        </is>
      </c>
      <c r="B10" s="26" t="n"/>
      <c r="C10" s="26" t="n"/>
      <c r="D10" s="26" t="n"/>
    </row>
    <row r="11">
      <c r="A11" s="27" t="inlineStr">
        <is>
          <t>Revolver</t>
        </is>
      </c>
      <c r="B11" s="25">
        <f>B5*Assumptions!B12</f>
        <v/>
      </c>
      <c r="C11" s="21" t="inlineStr">
        <is>
          <t>Sponsor equity</t>
        </is>
      </c>
      <c r="D11" s="28">
        <f>B6</f>
        <v/>
      </c>
    </row>
    <row r="12">
      <c r="A12" s="27" t="inlineStr">
        <is>
          <t>Term Loan A</t>
        </is>
      </c>
      <c r="B12" s="25">
        <f>B5*Assumptions!B13</f>
        <v/>
      </c>
    </row>
    <row r="13">
      <c r="A13" s="27" t="inlineStr">
        <is>
          <t>Term Loan B</t>
        </is>
      </c>
      <c r="B13" s="25">
        <f>B5*Assumptions!B14</f>
        <v/>
      </c>
    </row>
    <row r="14">
      <c r="A14" s="21" t="inlineStr">
        <is>
          <t>Total sources</t>
        </is>
      </c>
      <c r="B14" s="29">
        <f>SUM(B11:B13)+B6</f>
        <v/>
      </c>
      <c r="C14" s="21" t="inlineStr">
        <is>
          <t>Total uses</t>
        </is>
      </c>
      <c r="D14" s="29">
        <f>B4+B7+B8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26" customHeight="1">
      <c r="A1" s="14" t="inlineStr">
        <is>
          <t>Operating Model</t>
        </is>
      </c>
    </row>
    <row r="2">
      <c r="A2" s="15" t="inlineStr">
        <is>
          <t>5-årig prognose · MNOK</t>
        </is>
      </c>
    </row>
    <row r="4" ht="20" customHeight="1">
      <c r="B4" s="30" t="inlineStr">
        <is>
          <t>FY2024A</t>
        </is>
      </c>
      <c r="C4" s="30" t="inlineStr">
        <is>
          <t>FY2025E</t>
        </is>
      </c>
      <c r="D4" s="30" t="inlineStr">
        <is>
          <t>FY2026E</t>
        </is>
      </c>
      <c r="E4" s="30" t="inlineStr">
        <is>
          <t>FY2027E</t>
        </is>
      </c>
      <c r="F4" s="30" t="inlineStr">
        <is>
          <t>FY2028E</t>
        </is>
      </c>
      <c r="G4" s="30" t="inlineStr">
        <is>
          <t>FY2029E</t>
        </is>
      </c>
    </row>
    <row r="6">
      <c r="A6" s="16" t="inlineStr">
        <is>
          <t>Revenue</t>
        </is>
      </c>
      <c r="B6" s="28">
        <f>Assumptions!B7</f>
        <v/>
      </c>
      <c r="C6" s="25">
        <f>B6*(1+Assumptions!B28)</f>
        <v/>
      </c>
      <c r="D6" s="25">
        <f>C6*(1+Assumptions!C28)</f>
        <v/>
      </c>
      <c r="E6" s="25">
        <f>D6*(1+Assumptions!D28)</f>
        <v/>
      </c>
      <c r="F6" s="25">
        <f>E6*(1+Assumptions!E28)</f>
        <v/>
      </c>
      <c r="G6" s="25">
        <f>F6*(1+Assumptions!F28)</f>
        <v/>
      </c>
    </row>
    <row r="7">
      <c r="A7" s="16" t="inlineStr">
        <is>
          <t>EBITDA</t>
        </is>
      </c>
      <c r="B7" s="23">
        <f>Assumptions!B7*Assumptions!B8</f>
        <v/>
      </c>
      <c r="C7" s="23">
        <f>C6*Assumptions!B29</f>
        <v/>
      </c>
      <c r="D7" s="23">
        <f>D6*Assumptions!C29</f>
        <v/>
      </c>
      <c r="E7" s="23">
        <f>E6*Assumptions!D29</f>
        <v/>
      </c>
      <c r="F7" s="23">
        <f>F6*Assumptions!E29</f>
        <v/>
      </c>
      <c r="G7" s="23">
        <f>G6*Assumptions!F29</f>
        <v/>
      </c>
    </row>
    <row r="8">
      <c r="A8" s="27" t="inlineStr">
        <is>
          <t>- D&amp;A</t>
        </is>
      </c>
      <c r="B8" s="25">
        <f>-B6*Assumptions!$B$26</f>
        <v/>
      </c>
      <c r="C8" s="25">
        <f>-C6*Assumptions!$B$26</f>
        <v/>
      </c>
      <c r="D8" s="25">
        <f>-D6*Assumptions!$B$26</f>
        <v/>
      </c>
      <c r="E8" s="25">
        <f>-E6*Assumptions!$B$26</f>
        <v/>
      </c>
      <c r="F8" s="25">
        <f>-F6*Assumptions!$B$26</f>
        <v/>
      </c>
      <c r="G8" s="25">
        <f>-G6*Assumptions!$B$26</f>
        <v/>
      </c>
    </row>
    <row r="9">
      <c r="A9" s="16" t="inlineStr">
        <is>
          <t>EBIT</t>
        </is>
      </c>
      <c r="B9" s="23">
        <f>B7+B8</f>
        <v/>
      </c>
      <c r="C9" s="23">
        <f>C7+C8</f>
        <v/>
      </c>
      <c r="D9" s="23">
        <f>D7+D8</f>
        <v/>
      </c>
      <c r="E9" s="23">
        <f>E7+E8</f>
        <v/>
      </c>
      <c r="F9" s="23">
        <f>F7+F8</f>
        <v/>
      </c>
      <c r="G9" s="23">
        <f>G7+G8</f>
        <v/>
      </c>
    </row>
    <row r="10">
      <c r="A10" s="27" t="inlineStr">
        <is>
          <t>- Interest expense</t>
        </is>
      </c>
      <c r="B10" s="28">
        <f>-'Debt Schedule'!B19</f>
        <v/>
      </c>
      <c r="C10" s="28">
        <f>-'Debt Schedule'!C19</f>
        <v/>
      </c>
      <c r="D10" s="28">
        <f>-'Debt Schedule'!D19</f>
        <v/>
      </c>
      <c r="E10" s="28">
        <f>-'Debt Schedule'!E19</f>
        <v/>
      </c>
      <c r="F10" s="28">
        <f>-'Debt Schedule'!F19</f>
        <v/>
      </c>
      <c r="G10" s="28">
        <f>-'Debt Schedule'!G19</f>
        <v/>
      </c>
    </row>
    <row r="11">
      <c r="A11" s="16" t="inlineStr">
        <is>
          <t>EBT</t>
        </is>
      </c>
      <c r="B11" s="23">
        <f>B9+B10</f>
        <v/>
      </c>
      <c r="C11" s="23">
        <f>C9+C10</f>
        <v/>
      </c>
      <c r="D11" s="23">
        <f>D9+D10</f>
        <v/>
      </c>
      <c r="E11" s="23">
        <f>E9+E10</f>
        <v/>
      </c>
      <c r="F11" s="23">
        <f>F9+F10</f>
        <v/>
      </c>
      <c r="G11" s="23">
        <f>G9+G10</f>
        <v/>
      </c>
    </row>
    <row r="12">
      <c r="A12" s="27" t="inlineStr">
        <is>
          <t>- Tax</t>
        </is>
      </c>
      <c r="B12" s="25">
        <f>-MAX(0,B11)*Assumptions!$B$24</f>
        <v/>
      </c>
      <c r="C12" s="25">
        <f>-MAX(0,C11)*Assumptions!$B$24</f>
        <v/>
      </c>
      <c r="D12" s="25">
        <f>-MAX(0,D11)*Assumptions!$B$24</f>
        <v/>
      </c>
      <c r="E12" s="25">
        <f>-MAX(0,E11)*Assumptions!$B$24</f>
        <v/>
      </c>
      <c r="F12" s="25">
        <f>-MAX(0,F11)*Assumptions!$B$24</f>
        <v/>
      </c>
      <c r="G12" s="25">
        <f>-MAX(0,G11)*Assumptions!$B$24</f>
        <v/>
      </c>
    </row>
    <row r="13">
      <c r="A13" s="16" t="inlineStr">
        <is>
          <t>Net income</t>
        </is>
      </c>
      <c r="B13" s="29">
        <f>B11+B12</f>
        <v/>
      </c>
      <c r="C13" s="29">
        <f>C11+C12</f>
        <v/>
      </c>
      <c r="D13" s="29">
        <f>D11+D12</f>
        <v/>
      </c>
      <c r="E13" s="29">
        <f>E11+E12</f>
        <v/>
      </c>
      <c r="F13" s="29">
        <f>F11+F12</f>
        <v/>
      </c>
      <c r="G13" s="29">
        <f>G11+G12</f>
        <v/>
      </c>
    </row>
    <row r="15">
      <c r="A15" s="16" t="inlineStr">
        <is>
          <t>FCF before debt service</t>
        </is>
      </c>
      <c r="B15" s="29">
        <f>B13-B8-B6*Assumptions!$B$25</f>
        <v/>
      </c>
      <c r="C15" s="29">
        <f>C13-C8-C6*Assumptions!$B$25</f>
        <v/>
      </c>
      <c r="D15" s="29">
        <f>D13-D8-D6*Assumptions!$B$25</f>
        <v/>
      </c>
      <c r="E15" s="29">
        <f>E13-E8-E6*Assumptions!$B$25</f>
        <v/>
      </c>
      <c r="F15" s="29">
        <f>F13-F8-F6*Assumptions!$B$25</f>
        <v/>
      </c>
      <c r="G15" s="29">
        <f>G13-G8-G6*Assumptions!$B$25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26" customHeight="1">
      <c r="A1" s="14" t="inlineStr">
        <is>
          <t>Debt Schedule</t>
        </is>
      </c>
    </row>
    <row r="2">
      <c r="A2" s="15" t="inlineStr">
        <is>
          <t>Tranche-by-tranche · cash sweep · MNOK</t>
        </is>
      </c>
    </row>
    <row r="4" ht="20" customHeight="1">
      <c r="B4" s="30" t="inlineStr">
        <is>
          <t>2024</t>
        </is>
      </c>
      <c r="C4" s="30" t="inlineStr">
        <is>
          <t>2025</t>
        </is>
      </c>
      <c r="D4" s="30" t="inlineStr">
        <is>
          <t>2026</t>
        </is>
      </c>
      <c r="E4" s="30" t="inlineStr">
        <is>
          <t>2027</t>
        </is>
      </c>
      <c r="F4" s="30" t="inlineStr">
        <is>
          <t>2028</t>
        </is>
      </c>
      <c r="G4" s="30" t="inlineStr">
        <is>
          <t>2029</t>
        </is>
      </c>
    </row>
    <row r="6">
      <c r="A6" s="16" t="inlineStr">
        <is>
          <t>Opening total debt</t>
        </is>
      </c>
      <c r="B6" s="28">
        <f>'Sources &amp; Uses'!B5</f>
        <v/>
      </c>
      <c r="C6" s="25">
        <f>B17</f>
        <v/>
      </c>
      <c r="D6" s="25">
        <f>C17</f>
        <v/>
      </c>
      <c r="E6" s="25">
        <f>D17</f>
        <v/>
      </c>
      <c r="F6" s="25">
        <f>E17</f>
        <v/>
      </c>
      <c r="G6" s="25">
        <f>F17</f>
        <v/>
      </c>
    </row>
    <row r="7">
      <c r="A7" s="27" t="inlineStr">
        <is>
          <t xml:space="preserve">  - TLA mandatory</t>
        </is>
      </c>
      <c r="B7" s="25">
        <f>-'Sources &amp; Uses'!B12*Assumptions!$B$18</f>
        <v/>
      </c>
      <c r="C7" s="25">
        <f>-'Sources &amp; Uses'!B12*Assumptions!$B$18</f>
        <v/>
      </c>
      <c r="D7" s="25">
        <f>-'Sources &amp; Uses'!B12*Assumptions!$B$18</f>
        <v/>
      </c>
      <c r="E7" s="25">
        <f>-'Sources &amp; Uses'!B12*Assumptions!$B$18</f>
        <v/>
      </c>
      <c r="F7" s="25">
        <f>-'Sources &amp; Uses'!B12*Assumptions!$B$18</f>
        <v/>
      </c>
      <c r="G7" s="25">
        <f>-'Sources &amp; Uses'!B12*Assumptions!$B$18</f>
        <v/>
      </c>
    </row>
    <row r="8">
      <c r="A8" s="27" t="inlineStr">
        <is>
          <t xml:space="preserve">  - TLB mandatory</t>
        </is>
      </c>
      <c r="B8" s="25">
        <f>-'Sources &amp; Uses'!B13*Assumptions!$B$19</f>
        <v/>
      </c>
      <c r="C8" s="25">
        <f>-'Sources &amp; Uses'!B13*Assumptions!$B$19</f>
        <v/>
      </c>
      <c r="D8" s="25">
        <f>-'Sources &amp; Uses'!B13*Assumptions!$B$19</f>
        <v/>
      </c>
      <c r="E8" s="25">
        <f>-'Sources &amp; Uses'!B13*Assumptions!$B$19</f>
        <v/>
      </c>
      <c r="F8" s="25">
        <f>-'Sources &amp; Uses'!B13*Assumptions!$B$19</f>
        <v/>
      </c>
      <c r="G8" s="25">
        <f>-'Sources &amp; Uses'!B13*Assumptions!$B$19</f>
        <v/>
      </c>
    </row>
    <row r="10">
      <c r="A10" s="16" t="inlineStr">
        <is>
          <t>Available for sweep</t>
        </is>
      </c>
      <c r="B10" s="18" t="n">
        <v>0</v>
      </c>
      <c r="C10" s="25">
        <f>MAX(0,'Operating Model'!C15+C7+C8-Assumptions!$B$21)</f>
        <v/>
      </c>
      <c r="D10" s="25">
        <f>MAX(0,'Operating Model'!D15+D7+D8-Assumptions!$B$21)</f>
        <v/>
      </c>
      <c r="E10" s="25">
        <f>MAX(0,'Operating Model'!E15+E7+E8-Assumptions!$B$21)</f>
        <v/>
      </c>
      <c r="F10" s="25">
        <f>MAX(0,'Operating Model'!F15+F7+F8-Assumptions!$B$21)</f>
        <v/>
      </c>
      <c r="G10" s="25">
        <f>MAX(0,'Operating Model'!G15+G7+G8-Assumptions!$B$21)</f>
        <v/>
      </c>
    </row>
    <row r="11">
      <c r="A11" s="27" t="inlineStr">
        <is>
          <t xml:space="preserve">  - Cash sweep (× sweep %)</t>
        </is>
      </c>
      <c r="B11" s="25">
        <f>-MIN(B10*Assumptions!$B$20,MAX(0,B6+B7+B8))</f>
        <v/>
      </c>
      <c r="C11" s="25">
        <f>-MIN(C10*Assumptions!$B$20,MAX(0,C6+C7+C8))</f>
        <v/>
      </c>
      <c r="D11" s="25">
        <f>-MIN(D10*Assumptions!$B$20,MAX(0,D6+D7+D8))</f>
        <v/>
      </c>
      <c r="E11" s="25">
        <f>-MIN(E10*Assumptions!$B$20,MAX(0,E6+E7+E8))</f>
        <v/>
      </c>
      <c r="F11" s="25">
        <f>-MIN(F10*Assumptions!$B$20,MAX(0,F6+F7+F8))</f>
        <v/>
      </c>
      <c r="G11" s="25">
        <f>-MIN(G10*Assumptions!$B$20,MAX(0,G6+G7+G8))</f>
        <v/>
      </c>
    </row>
    <row r="17">
      <c r="A17" s="16" t="inlineStr">
        <is>
          <t>Ending total debt</t>
        </is>
      </c>
      <c r="B17" s="29">
        <f>MAX(0,B6+B7+B8+B11)</f>
        <v/>
      </c>
      <c r="C17" s="29">
        <f>MAX(0,C6+C7+C8+C11)</f>
        <v/>
      </c>
      <c r="D17" s="29">
        <f>MAX(0,D6+D7+D8+D11)</f>
        <v/>
      </c>
      <c r="E17" s="29">
        <f>MAX(0,E6+E7+E8+E11)</f>
        <v/>
      </c>
      <c r="F17" s="29">
        <f>MAX(0,F6+F7+F8+F11)</f>
        <v/>
      </c>
      <c r="G17" s="29">
        <f>MAX(0,G6+G7+G8+G11)</f>
        <v/>
      </c>
    </row>
    <row r="18">
      <c r="A18" s="27" t="inlineStr">
        <is>
          <t>Average debt</t>
        </is>
      </c>
      <c r="B18" s="25">
        <f>(B6+B17)/2</f>
        <v/>
      </c>
      <c r="C18" s="25">
        <f>(C6+C17)/2</f>
        <v/>
      </c>
      <c r="D18" s="25">
        <f>(D6+D17)/2</f>
        <v/>
      </c>
      <c r="E18" s="25">
        <f>(E6+E17)/2</f>
        <v/>
      </c>
      <c r="F18" s="25">
        <f>(F6+F17)/2</f>
        <v/>
      </c>
      <c r="G18" s="25">
        <f>(G6+G17)/2</f>
        <v/>
      </c>
    </row>
    <row r="19">
      <c r="A19" s="16" t="inlineStr">
        <is>
          <t>Interest expense (blended)</t>
        </is>
      </c>
      <c r="B19" s="23">
        <f>B18*(Assumptions!$B$12*Assumptions!$B$15+Assumptions!$B$13*Assumptions!$B$16+Assumptions!$B$14*Assumptions!$B$17)</f>
        <v/>
      </c>
      <c r="C19" s="23">
        <f>C18*(Assumptions!$B$12*Assumptions!$B$15+Assumptions!$B$13*Assumptions!$B$16+Assumptions!$B$14*Assumptions!$B$17)</f>
        <v/>
      </c>
      <c r="D19" s="23">
        <f>D18*(Assumptions!$B$12*Assumptions!$B$15+Assumptions!$B$13*Assumptions!$B$16+Assumptions!$B$14*Assumptions!$B$17)</f>
        <v/>
      </c>
      <c r="E19" s="23">
        <f>E18*(Assumptions!$B$12*Assumptions!$B$15+Assumptions!$B$13*Assumptions!$B$16+Assumptions!$B$14*Assumptions!$B$17)</f>
        <v/>
      </c>
      <c r="F19" s="23">
        <f>F18*(Assumptions!$B$12*Assumptions!$B$15+Assumptions!$B$13*Assumptions!$B$16+Assumptions!$B$14*Assumptions!$B$17)</f>
        <v/>
      </c>
      <c r="G19" s="23">
        <f>G18*(Assumptions!$B$12*Assumptions!$B$15+Assumptions!$B$13*Assumptions!$B$16+Assumptions!$B$14*Assumptions!$B$17)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</cols>
  <sheetData>
    <row r="1" ht="26" customHeight="1">
      <c r="A1" s="14" t="inlineStr">
        <is>
          <t>Returns · IRR &amp; MOIC</t>
        </is>
      </c>
    </row>
    <row r="2">
      <c r="A2" s="15" t="inlineStr">
        <is>
          <t>5-year hold</t>
        </is>
      </c>
    </row>
    <row r="5">
      <c r="A5" s="16" t="inlineStr">
        <is>
          <t>Exit EBITDA (Year 5)</t>
        </is>
      </c>
      <c r="B5" s="28">
        <f>'Operating Model'!G7</f>
        <v/>
      </c>
    </row>
    <row r="6">
      <c r="A6" s="27" t="inlineStr">
        <is>
          <t>× Exit multiple</t>
        </is>
      </c>
      <c r="B6" s="31">
        <f>Assumptions!B10</f>
        <v/>
      </c>
    </row>
    <row r="7">
      <c r="A7" s="16" t="inlineStr">
        <is>
          <t>Exit EV</t>
        </is>
      </c>
      <c r="B7" s="23">
        <f>B5*B6</f>
        <v/>
      </c>
    </row>
    <row r="8">
      <c r="A8" s="27" t="inlineStr">
        <is>
          <t xml:space="preserve">  - Net debt at exit</t>
        </is>
      </c>
      <c r="B8" s="28">
        <f>'Debt Schedule'!G17</f>
        <v/>
      </c>
    </row>
    <row r="9">
      <c r="A9" s="16" t="inlineStr">
        <is>
          <t>Exit equity value</t>
        </is>
      </c>
      <c r="B9" s="23">
        <f>B7-B8</f>
        <v/>
      </c>
    </row>
    <row r="11">
      <c r="A11" s="16" t="inlineStr">
        <is>
          <t>Sponsor equity invested</t>
        </is>
      </c>
      <c r="B11" s="28">
        <f>'Sources &amp; Uses'!B6</f>
        <v/>
      </c>
    </row>
    <row r="13">
      <c r="A13" s="16" t="inlineStr">
        <is>
          <t>MOIC = Exit equity / Sponsor equity</t>
        </is>
      </c>
      <c r="B13" s="32">
        <f>B9/B11</f>
        <v/>
      </c>
    </row>
    <row r="14">
      <c r="A14" s="16" t="inlineStr">
        <is>
          <t>IRR (5-year)</t>
        </is>
      </c>
      <c r="B14" s="33">
        <f>(B9/B11)^(1/Assumptions!B6)-1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 ht="26" customHeight="1">
      <c r="A1" s="14" t="inlineStr">
        <is>
          <t>Sensitivity · IRR (exit × leverage)</t>
        </is>
      </c>
    </row>
    <row r="2">
      <c r="A2" s="15" t="inlineStr">
        <is>
          <t>Toveis tabell</t>
        </is>
      </c>
    </row>
    <row r="5" ht="20" customHeight="1">
      <c r="A5" s="34" t="inlineStr">
        <is>
          <t>Lev \ Exit</t>
        </is>
      </c>
      <c r="B5" s="35" t="n">
        <v>6</v>
      </c>
      <c r="C5" s="35" t="n">
        <v>6.5</v>
      </c>
      <c r="D5" s="35" t="n">
        <v>7</v>
      </c>
      <c r="E5" s="35" t="n">
        <v>7.5</v>
      </c>
      <c r="F5" s="35" t="n">
        <v>8</v>
      </c>
      <c r="G5" s="35" t="n">
        <v>8.5</v>
      </c>
      <c r="H5" s="35" t="n">
        <v>9</v>
      </c>
      <c r="I5" s="35" t="n">
        <v>9.5</v>
      </c>
      <c r="J5" s="35" t="n">
        <v>10</v>
      </c>
    </row>
    <row r="6">
      <c r="A6" s="35" t="n">
        <v>4</v>
      </c>
      <c r="B6" s="36">
        <f>((Assumptions!$B$7*Assumptions!$B$30*B$5-Assumptions!$B$7*Assumptions!$B$8*$A6*0.55)/(Assumptions!$B$7*Assumptions!$B$8*Assumptions!$B$9-Assumptions!$B$7*Assumptions!$B$8*$A6))^(1/Assumptions!$B$6)-1</f>
        <v/>
      </c>
      <c r="C6" s="36">
        <f>((Assumptions!$B$7*Assumptions!$B$30*C$5-Assumptions!$B$7*Assumptions!$B$8*$A6*0.55)/(Assumptions!$B$7*Assumptions!$B$8*Assumptions!$B$9-Assumptions!$B$7*Assumptions!$B$8*$A6))^(1/Assumptions!$B$6)-1</f>
        <v/>
      </c>
      <c r="D6" s="36">
        <f>((Assumptions!$B$7*Assumptions!$B$30*D$5-Assumptions!$B$7*Assumptions!$B$8*$A6*0.55)/(Assumptions!$B$7*Assumptions!$B$8*Assumptions!$B$9-Assumptions!$B$7*Assumptions!$B$8*$A6))^(1/Assumptions!$B$6)-1</f>
        <v/>
      </c>
      <c r="E6" s="36">
        <f>((Assumptions!$B$7*Assumptions!$B$30*E$5-Assumptions!$B$7*Assumptions!$B$8*$A6*0.55)/(Assumptions!$B$7*Assumptions!$B$8*Assumptions!$B$9-Assumptions!$B$7*Assumptions!$B$8*$A6))^(1/Assumptions!$B$6)-1</f>
        <v/>
      </c>
      <c r="F6" s="36">
        <f>((Assumptions!$B$7*Assumptions!$B$30*F$5-Assumptions!$B$7*Assumptions!$B$8*$A6*0.55)/(Assumptions!$B$7*Assumptions!$B$8*Assumptions!$B$9-Assumptions!$B$7*Assumptions!$B$8*$A6))^(1/Assumptions!$B$6)-1</f>
        <v/>
      </c>
      <c r="G6" s="36">
        <f>((Assumptions!$B$7*Assumptions!$B$30*G$5-Assumptions!$B$7*Assumptions!$B$8*$A6*0.55)/(Assumptions!$B$7*Assumptions!$B$8*Assumptions!$B$9-Assumptions!$B$7*Assumptions!$B$8*$A6))^(1/Assumptions!$B$6)-1</f>
        <v/>
      </c>
      <c r="H6" s="36">
        <f>((Assumptions!$B$7*Assumptions!$B$30*H$5-Assumptions!$B$7*Assumptions!$B$8*$A6*0.55)/(Assumptions!$B$7*Assumptions!$B$8*Assumptions!$B$9-Assumptions!$B$7*Assumptions!$B$8*$A6))^(1/Assumptions!$B$6)-1</f>
        <v/>
      </c>
      <c r="I6" s="36">
        <f>((Assumptions!$B$7*Assumptions!$B$30*I$5-Assumptions!$B$7*Assumptions!$B$8*$A6*0.55)/(Assumptions!$B$7*Assumptions!$B$8*Assumptions!$B$9-Assumptions!$B$7*Assumptions!$B$8*$A6))^(1/Assumptions!$B$6)-1</f>
        <v/>
      </c>
      <c r="J6" s="36">
        <f>((Assumptions!$B$7*Assumptions!$B$30*J$5-Assumptions!$B$7*Assumptions!$B$8*$A6*0.55)/(Assumptions!$B$7*Assumptions!$B$8*Assumptions!$B$9-Assumptions!$B$7*Assumptions!$B$8*$A6))^(1/Assumptions!$B$6)-1</f>
        <v/>
      </c>
    </row>
    <row r="7">
      <c r="A7" s="35" t="n">
        <v>4.25</v>
      </c>
      <c r="B7" s="36">
        <f>((Assumptions!$B$7*Assumptions!$B$30*B$5-Assumptions!$B$7*Assumptions!$B$8*$A7*0.55)/(Assumptions!$B$7*Assumptions!$B$8*Assumptions!$B$9-Assumptions!$B$7*Assumptions!$B$8*$A7))^(1/Assumptions!$B$6)-1</f>
        <v/>
      </c>
      <c r="C7" s="36">
        <f>((Assumptions!$B$7*Assumptions!$B$30*C$5-Assumptions!$B$7*Assumptions!$B$8*$A7*0.55)/(Assumptions!$B$7*Assumptions!$B$8*Assumptions!$B$9-Assumptions!$B$7*Assumptions!$B$8*$A7))^(1/Assumptions!$B$6)-1</f>
        <v/>
      </c>
      <c r="D7" s="36">
        <f>((Assumptions!$B$7*Assumptions!$B$30*D$5-Assumptions!$B$7*Assumptions!$B$8*$A7*0.55)/(Assumptions!$B$7*Assumptions!$B$8*Assumptions!$B$9-Assumptions!$B$7*Assumptions!$B$8*$A7))^(1/Assumptions!$B$6)-1</f>
        <v/>
      </c>
      <c r="E7" s="36">
        <f>((Assumptions!$B$7*Assumptions!$B$30*E$5-Assumptions!$B$7*Assumptions!$B$8*$A7*0.55)/(Assumptions!$B$7*Assumptions!$B$8*Assumptions!$B$9-Assumptions!$B$7*Assumptions!$B$8*$A7))^(1/Assumptions!$B$6)-1</f>
        <v/>
      </c>
      <c r="F7" s="36">
        <f>((Assumptions!$B$7*Assumptions!$B$30*F$5-Assumptions!$B$7*Assumptions!$B$8*$A7*0.55)/(Assumptions!$B$7*Assumptions!$B$8*Assumptions!$B$9-Assumptions!$B$7*Assumptions!$B$8*$A7))^(1/Assumptions!$B$6)-1</f>
        <v/>
      </c>
      <c r="G7" s="36">
        <f>((Assumptions!$B$7*Assumptions!$B$30*G$5-Assumptions!$B$7*Assumptions!$B$8*$A7*0.55)/(Assumptions!$B$7*Assumptions!$B$8*Assumptions!$B$9-Assumptions!$B$7*Assumptions!$B$8*$A7))^(1/Assumptions!$B$6)-1</f>
        <v/>
      </c>
      <c r="H7" s="36">
        <f>((Assumptions!$B$7*Assumptions!$B$30*H$5-Assumptions!$B$7*Assumptions!$B$8*$A7*0.55)/(Assumptions!$B$7*Assumptions!$B$8*Assumptions!$B$9-Assumptions!$B$7*Assumptions!$B$8*$A7))^(1/Assumptions!$B$6)-1</f>
        <v/>
      </c>
      <c r="I7" s="36">
        <f>((Assumptions!$B$7*Assumptions!$B$30*I$5-Assumptions!$B$7*Assumptions!$B$8*$A7*0.55)/(Assumptions!$B$7*Assumptions!$B$8*Assumptions!$B$9-Assumptions!$B$7*Assumptions!$B$8*$A7))^(1/Assumptions!$B$6)-1</f>
        <v/>
      </c>
      <c r="J7" s="36">
        <f>((Assumptions!$B$7*Assumptions!$B$30*J$5-Assumptions!$B$7*Assumptions!$B$8*$A7*0.55)/(Assumptions!$B$7*Assumptions!$B$8*Assumptions!$B$9-Assumptions!$B$7*Assumptions!$B$8*$A7))^(1/Assumptions!$B$6)-1</f>
        <v/>
      </c>
    </row>
    <row r="8">
      <c r="A8" s="35" t="n">
        <v>4.5</v>
      </c>
      <c r="B8" s="36">
        <f>((Assumptions!$B$7*Assumptions!$B$30*B$5-Assumptions!$B$7*Assumptions!$B$8*$A8*0.55)/(Assumptions!$B$7*Assumptions!$B$8*Assumptions!$B$9-Assumptions!$B$7*Assumptions!$B$8*$A8))^(1/Assumptions!$B$6)-1</f>
        <v/>
      </c>
      <c r="C8" s="36">
        <f>((Assumptions!$B$7*Assumptions!$B$30*C$5-Assumptions!$B$7*Assumptions!$B$8*$A8*0.55)/(Assumptions!$B$7*Assumptions!$B$8*Assumptions!$B$9-Assumptions!$B$7*Assumptions!$B$8*$A8))^(1/Assumptions!$B$6)-1</f>
        <v/>
      </c>
      <c r="D8" s="36">
        <f>((Assumptions!$B$7*Assumptions!$B$30*D$5-Assumptions!$B$7*Assumptions!$B$8*$A8*0.55)/(Assumptions!$B$7*Assumptions!$B$8*Assumptions!$B$9-Assumptions!$B$7*Assumptions!$B$8*$A8))^(1/Assumptions!$B$6)-1</f>
        <v/>
      </c>
      <c r="E8" s="36">
        <f>((Assumptions!$B$7*Assumptions!$B$30*E$5-Assumptions!$B$7*Assumptions!$B$8*$A8*0.55)/(Assumptions!$B$7*Assumptions!$B$8*Assumptions!$B$9-Assumptions!$B$7*Assumptions!$B$8*$A8))^(1/Assumptions!$B$6)-1</f>
        <v/>
      </c>
      <c r="F8" s="36">
        <f>((Assumptions!$B$7*Assumptions!$B$30*F$5-Assumptions!$B$7*Assumptions!$B$8*$A8*0.55)/(Assumptions!$B$7*Assumptions!$B$8*Assumptions!$B$9-Assumptions!$B$7*Assumptions!$B$8*$A8))^(1/Assumptions!$B$6)-1</f>
        <v/>
      </c>
      <c r="G8" s="36">
        <f>((Assumptions!$B$7*Assumptions!$B$30*G$5-Assumptions!$B$7*Assumptions!$B$8*$A8*0.55)/(Assumptions!$B$7*Assumptions!$B$8*Assumptions!$B$9-Assumptions!$B$7*Assumptions!$B$8*$A8))^(1/Assumptions!$B$6)-1</f>
        <v/>
      </c>
      <c r="H8" s="36">
        <f>((Assumptions!$B$7*Assumptions!$B$30*H$5-Assumptions!$B$7*Assumptions!$B$8*$A8*0.55)/(Assumptions!$B$7*Assumptions!$B$8*Assumptions!$B$9-Assumptions!$B$7*Assumptions!$B$8*$A8))^(1/Assumptions!$B$6)-1</f>
        <v/>
      </c>
      <c r="I8" s="36">
        <f>((Assumptions!$B$7*Assumptions!$B$30*I$5-Assumptions!$B$7*Assumptions!$B$8*$A8*0.55)/(Assumptions!$B$7*Assumptions!$B$8*Assumptions!$B$9-Assumptions!$B$7*Assumptions!$B$8*$A8))^(1/Assumptions!$B$6)-1</f>
        <v/>
      </c>
      <c r="J8" s="36">
        <f>((Assumptions!$B$7*Assumptions!$B$30*J$5-Assumptions!$B$7*Assumptions!$B$8*$A8*0.55)/(Assumptions!$B$7*Assumptions!$B$8*Assumptions!$B$9-Assumptions!$B$7*Assumptions!$B$8*$A8))^(1/Assumptions!$B$6)-1</f>
        <v/>
      </c>
    </row>
    <row r="9">
      <c r="A9" s="35" t="n">
        <v>4.75</v>
      </c>
      <c r="B9" s="36">
        <f>((Assumptions!$B$7*Assumptions!$B$30*B$5-Assumptions!$B$7*Assumptions!$B$8*$A9*0.55)/(Assumptions!$B$7*Assumptions!$B$8*Assumptions!$B$9-Assumptions!$B$7*Assumptions!$B$8*$A9))^(1/Assumptions!$B$6)-1</f>
        <v/>
      </c>
      <c r="C9" s="36">
        <f>((Assumptions!$B$7*Assumptions!$B$30*C$5-Assumptions!$B$7*Assumptions!$B$8*$A9*0.55)/(Assumptions!$B$7*Assumptions!$B$8*Assumptions!$B$9-Assumptions!$B$7*Assumptions!$B$8*$A9))^(1/Assumptions!$B$6)-1</f>
        <v/>
      </c>
      <c r="D9" s="36">
        <f>((Assumptions!$B$7*Assumptions!$B$30*D$5-Assumptions!$B$7*Assumptions!$B$8*$A9*0.55)/(Assumptions!$B$7*Assumptions!$B$8*Assumptions!$B$9-Assumptions!$B$7*Assumptions!$B$8*$A9))^(1/Assumptions!$B$6)-1</f>
        <v/>
      </c>
      <c r="E9" s="36">
        <f>((Assumptions!$B$7*Assumptions!$B$30*E$5-Assumptions!$B$7*Assumptions!$B$8*$A9*0.55)/(Assumptions!$B$7*Assumptions!$B$8*Assumptions!$B$9-Assumptions!$B$7*Assumptions!$B$8*$A9))^(1/Assumptions!$B$6)-1</f>
        <v/>
      </c>
      <c r="F9" s="36">
        <f>((Assumptions!$B$7*Assumptions!$B$30*F$5-Assumptions!$B$7*Assumptions!$B$8*$A9*0.55)/(Assumptions!$B$7*Assumptions!$B$8*Assumptions!$B$9-Assumptions!$B$7*Assumptions!$B$8*$A9))^(1/Assumptions!$B$6)-1</f>
        <v/>
      </c>
      <c r="G9" s="36">
        <f>((Assumptions!$B$7*Assumptions!$B$30*G$5-Assumptions!$B$7*Assumptions!$B$8*$A9*0.55)/(Assumptions!$B$7*Assumptions!$B$8*Assumptions!$B$9-Assumptions!$B$7*Assumptions!$B$8*$A9))^(1/Assumptions!$B$6)-1</f>
        <v/>
      </c>
      <c r="H9" s="36">
        <f>((Assumptions!$B$7*Assumptions!$B$30*H$5-Assumptions!$B$7*Assumptions!$B$8*$A9*0.55)/(Assumptions!$B$7*Assumptions!$B$8*Assumptions!$B$9-Assumptions!$B$7*Assumptions!$B$8*$A9))^(1/Assumptions!$B$6)-1</f>
        <v/>
      </c>
      <c r="I9" s="36">
        <f>((Assumptions!$B$7*Assumptions!$B$30*I$5-Assumptions!$B$7*Assumptions!$B$8*$A9*0.55)/(Assumptions!$B$7*Assumptions!$B$8*Assumptions!$B$9-Assumptions!$B$7*Assumptions!$B$8*$A9))^(1/Assumptions!$B$6)-1</f>
        <v/>
      </c>
      <c r="J9" s="36">
        <f>((Assumptions!$B$7*Assumptions!$B$30*J$5-Assumptions!$B$7*Assumptions!$B$8*$A9*0.55)/(Assumptions!$B$7*Assumptions!$B$8*Assumptions!$B$9-Assumptions!$B$7*Assumptions!$B$8*$A9))^(1/Assumptions!$B$6)-1</f>
        <v/>
      </c>
    </row>
    <row r="10">
      <c r="A10" s="35" t="n">
        <v>5</v>
      </c>
      <c r="B10" s="36">
        <f>((Assumptions!$B$7*Assumptions!$B$30*B$5-Assumptions!$B$7*Assumptions!$B$8*$A10*0.55)/(Assumptions!$B$7*Assumptions!$B$8*Assumptions!$B$9-Assumptions!$B$7*Assumptions!$B$8*$A10))^(1/Assumptions!$B$6)-1</f>
        <v/>
      </c>
      <c r="C10" s="36">
        <f>((Assumptions!$B$7*Assumptions!$B$30*C$5-Assumptions!$B$7*Assumptions!$B$8*$A10*0.55)/(Assumptions!$B$7*Assumptions!$B$8*Assumptions!$B$9-Assumptions!$B$7*Assumptions!$B$8*$A10))^(1/Assumptions!$B$6)-1</f>
        <v/>
      </c>
      <c r="D10" s="36">
        <f>((Assumptions!$B$7*Assumptions!$B$30*D$5-Assumptions!$B$7*Assumptions!$B$8*$A10*0.55)/(Assumptions!$B$7*Assumptions!$B$8*Assumptions!$B$9-Assumptions!$B$7*Assumptions!$B$8*$A10))^(1/Assumptions!$B$6)-1</f>
        <v/>
      </c>
      <c r="E10" s="36">
        <f>((Assumptions!$B$7*Assumptions!$B$30*E$5-Assumptions!$B$7*Assumptions!$B$8*$A10*0.55)/(Assumptions!$B$7*Assumptions!$B$8*Assumptions!$B$9-Assumptions!$B$7*Assumptions!$B$8*$A10))^(1/Assumptions!$B$6)-1</f>
        <v/>
      </c>
      <c r="F10" s="36">
        <f>((Assumptions!$B$7*Assumptions!$B$30*F$5-Assumptions!$B$7*Assumptions!$B$8*$A10*0.55)/(Assumptions!$B$7*Assumptions!$B$8*Assumptions!$B$9-Assumptions!$B$7*Assumptions!$B$8*$A10))^(1/Assumptions!$B$6)-1</f>
        <v/>
      </c>
      <c r="G10" s="36">
        <f>((Assumptions!$B$7*Assumptions!$B$30*G$5-Assumptions!$B$7*Assumptions!$B$8*$A10*0.55)/(Assumptions!$B$7*Assumptions!$B$8*Assumptions!$B$9-Assumptions!$B$7*Assumptions!$B$8*$A10))^(1/Assumptions!$B$6)-1</f>
        <v/>
      </c>
      <c r="H10" s="36">
        <f>((Assumptions!$B$7*Assumptions!$B$30*H$5-Assumptions!$B$7*Assumptions!$B$8*$A10*0.55)/(Assumptions!$B$7*Assumptions!$B$8*Assumptions!$B$9-Assumptions!$B$7*Assumptions!$B$8*$A10))^(1/Assumptions!$B$6)-1</f>
        <v/>
      </c>
      <c r="I10" s="36">
        <f>((Assumptions!$B$7*Assumptions!$B$30*I$5-Assumptions!$B$7*Assumptions!$B$8*$A10*0.55)/(Assumptions!$B$7*Assumptions!$B$8*Assumptions!$B$9-Assumptions!$B$7*Assumptions!$B$8*$A10))^(1/Assumptions!$B$6)-1</f>
        <v/>
      </c>
      <c r="J10" s="36">
        <f>((Assumptions!$B$7*Assumptions!$B$30*J$5-Assumptions!$B$7*Assumptions!$B$8*$A10*0.55)/(Assumptions!$B$7*Assumptions!$B$8*Assumptions!$B$9-Assumptions!$B$7*Assumptions!$B$8*$A10))^(1/Assumptions!$B$6)-1</f>
        <v/>
      </c>
    </row>
    <row r="11">
      <c r="A11" s="35" t="n">
        <v>5.25</v>
      </c>
      <c r="B11" s="36">
        <f>((Assumptions!$B$7*Assumptions!$B$30*B$5-Assumptions!$B$7*Assumptions!$B$8*$A11*0.55)/(Assumptions!$B$7*Assumptions!$B$8*Assumptions!$B$9-Assumptions!$B$7*Assumptions!$B$8*$A11))^(1/Assumptions!$B$6)-1</f>
        <v/>
      </c>
      <c r="C11" s="36">
        <f>((Assumptions!$B$7*Assumptions!$B$30*C$5-Assumptions!$B$7*Assumptions!$B$8*$A11*0.55)/(Assumptions!$B$7*Assumptions!$B$8*Assumptions!$B$9-Assumptions!$B$7*Assumptions!$B$8*$A11))^(1/Assumptions!$B$6)-1</f>
        <v/>
      </c>
      <c r="D11" s="36">
        <f>((Assumptions!$B$7*Assumptions!$B$30*D$5-Assumptions!$B$7*Assumptions!$B$8*$A11*0.55)/(Assumptions!$B$7*Assumptions!$B$8*Assumptions!$B$9-Assumptions!$B$7*Assumptions!$B$8*$A11))^(1/Assumptions!$B$6)-1</f>
        <v/>
      </c>
      <c r="E11" s="36">
        <f>((Assumptions!$B$7*Assumptions!$B$30*E$5-Assumptions!$B$7*Assumptions!$B$8*$A11*0.55)/(Assumptions!$B$7*Assumptions!$B$8*Assumptions!$B$9-Assumptions!$B$7*Assumptions!$B$8*$A11))^(1/Assumptions!$B$6)-1</f>
        <v/>
      </c>
      <c r="F11" s="36">
        <f>((Assumptions!$B$7*Assumptions!$B$30*F$5-Assumptions!$B$7*Assumptions!$B$8*$A11*0.55)/(Assumptions!$B$7*Assumptions!$B$8*Assumptions!$B$9-Assumptions!$B$7*Assumptions!$B$8*$A11))^(1/Assumptions!$B$6)-1</f>
        <v/>
      </c>
      <c r="G11" s="36">
        <f>((Assumptions!$B$7*Assumptions!$B$30*G$5-Assumptions!$B$7*Assumptions!$B$8*$A11*0.55)/(Assumptions!$B$7*Assumptions!$B$8*Assumptions!$B$9-Assumptions!$B$7*Assumptions!$B$8*$A11))^(1/Assumptions!$B$6)-1</f>
        <v/>
      </c>
      <c r="H11" s="36">
        <f>((Assumptions!$B$7*Assumptions!$B$30*H$5-Assumptions!$B$7*Assumptions!$B$8*$A11*0.55)/(Assumptions!$B$7*Assumptions!$B$8*Assumptions!$B$9-Assumptions!$B$7*Assumptions!$B$8*$A11))^(1/Assumptions!$B$6)-1</f>
        <v/>
      </c>
      <c r="I11" s="36">
        <f>((Assumptions!$B$7*Assumptions!$B$30*I$5-Assumptions!$B$7*Assumptions!$B$8*$A11*0.55)/(Assumptions!$B$7*Assumptions!$B$8*Assumptions!$B$9-Assumptions!$B$7*Assumptions!$B$8*$A11))^(1/Assumptions!$B$6)-1</f>
        <v/>
      </c>
      <c r="J11" s="36">
        <f>((Assumptions!$B$7*Assumptions!$B$30*J$5-Assumptions!$B$7*Assumptions!$B$8*$A11*0.55)/(Assumptions!$B$7*Assumptions!$B$8*Assumptions!$B$9-Assumptions!$B$7*Assumptions!$B$8*$A11))^(1/Assumptions!$B$6)-1</f>
        <v/>
      </c>
    </row>
    <row r="12">
      <c r="A12" s="35" t="n">
        <v>5.5</v>
      </c>
      <c r="B12" s="36">
        <f>((Assumptions!$B$7*Assumptions!$B$30*B$5-Assumptions!$B$7*Assumptions!$B$8*$A12*0.55)/(Assumptions!$B$7*Assumptions!$B$8*Assumptions!$B$9-Assumptions!$B$7*Assumptions!$B$8*$A12))^(1/Assumptions!$B$6)-1</f>
        <v/>
      </c>
      <c r="C12" s="36">
        <f>((Assumptions!$B$7*Assumptions!$B$30*C$5-Assumptions!$B$7*Assumptions!$B$8*$A12*0.55)/(Assumptions!$B$7*Assumptions!$B$8*Assumptions!$B$9-Assumptions!$B$7*Assumptions!$B$8*$A12))^(1/Assumptions!$B$6)-1</f>
        <v/>
      </c>
      <c r="D12" s="36">
        <f>((Assumptions!$B$7*Assumptions!$B$30*D$5-Assumptions!$B$7*Assumptions!$B$8*$A12*0.55)/(Assumptions!$B$7*Assumptions!$B$8*Assumptions!$B$9-Assumptions!$B$7*Assumptions!$B$8*$A12))^(1/Assumptions!$B$6)-1</f>
        <v/>
      </c>
      <c r="E12" s="36">
        <f>((Assumptions!$B$7*Assumptions!$B$30*E$5-Assumptions!$B$7*Assumptions!$B$8*$A12*0.55)/(Assumptions!$B$7*Assumptions!$B$8*Assumptions!$B$9-Assumptions!$B$7*Assumptions!$B$8*$A12))^(1/Assumptions!$B$6)-1</f>
        <v/>
      </c>
      <c r="F12" s="36">
        <f>((Assumptions!$B$7*Assumptions!$B$30*F$5-Assumptions!$B$7*Assumptions!$B$8*$A12*0.55)/(Assumptions!$B$7*Assumptions!$B$8*Assumptions!$B$9-Assumptions!$B$7*Assumptions!$B$8*$A12))^(1/Assumptions!$B$6)-1</f>
        <v/>
      </c>
      <c r="G12" s="36">
        <f>((Assumptions!$B$7*Assumptions!$B$30*G$5-Assumptions!$B$7*Assumptions!$B$8*$A12*0.55)/(Assumptions!$B$7*Assumptions!$B$8*Assumptions!$B$9-Assumptions!$B$7*Assumptions!$B$8*$A12))^(1/Assumptions!$B$6)-1</f>
        <v/>
      </c>
      <c r="H12" s="36">
        <f>((Assumptions!$B$7*Assumptions!$B$30*H$5-Assumptions!$B$7*Assumptions!$B$8*$A12*0.55)/(Assumptions!$B$7*Assumptions!$B$8*Assumptions!$B$9-Assumptions!$B$7*Assumptions!$B$8*$A12))^(1/Assumptions!$B$6)-1</f>
        <v/>
      </c>
      <c r="I12" s="36">
        <f>((Assumptions!$B$7*Assumptions!$B$30*I$5-Assumptions!$B$7*Assumptions!$B$8*$A12*0.55)/(Assumptions!$B$7*Assumptions!$B$8*Assumptions!$B$9-Assumptions!$B$7*Assumptions!$B$8*$A12))^(1/Assumptions!$B$6)-1</f>
        <v/>
      </c>
      <c r="J12" s="36">
        <f>((Assumptions!$B$7*Assumptions!$B$30*J$5-Assumptions!$B$7*Assumptions!$B$8*$A12*0.55)/(Assumptions!$B$7*Assumptions!$B$8*Assumptions!$B$9-Assumptions!$B$7*Assumptions!$B$8*$A12))^(1/Assumptions!$B$6)-1</f>
        <v/>
      </c>
    </row>
    <row r="13">
      <c r="A13" s="35" t="n">
        <v>5.75</v>
      </c>
      <c r="B13" s="36">
        <f>((Assumptions!$B$7*Assumptions!$B$30*B$5-Assumptions!$B$7*Assumptions!$B$8*$A13*0.55)/(Assumptions!$B$7*Assumptions!$B$8*Assumptions!$B$9-Assumptions!$B$7*Assumptions!$B$8*$A13))^(1/Assumptions!$B$6)-1</f>
        <v/>
      </c>
      <c r="C13" s="36">
        <f>((Assumptions!$B$7*Assumptions!$B$30*C$5-Assumptions!$B$7*Assumptions!$B$8*$A13*0.55)/(Assumptions!$B$7*Assumptions!$B$8*Assumptions!$B$9-Assumptions!$B$7*Assumptions!$B$8*$A13))^(1/Assumptions!$B$6)-1</f>
        <v/>
      </c>
      <c r="D13" s="36">
        <f>((Assumptions!$B$7*Assumptions!$B$30*D$5-Assumptions!$B$7*Assumptions!$B$8*$A13*0.55)/(Assumptions!$B$7*Assumptions!$B$8*Assumptions!$B$9-Assumptions!$B$7*Assumptions!$B$8*$A13))^(1/Assumptions!$B$6)-1</f>
        <v/>
      </c>
      <c r="E13" s="36">
        <f>((Assumptions!$B$7*Assumptions!$B$30*E$5-Assumptions!$B$7*Assumptions!$B$8*$A13*0.55)/(Assumptions!$B$7*Assumptions!$B$8*Assumptions!$B$9-Assumptions!$B$7*Assumptions!$B$8*$A13))^(1/Assumptions!$B$6)-1</f>
        <v/>
      </c>
      <c r="F13" s="36">
        <f>((Assumptions!$B$7*Assumptions!$B$30*F$5-Assumptions!$B$7*Assumptions!$B$8*$A13*0.55)/(Assumptions!$B$7*Assumptions!$B$8*Assumptions!$B$9-Assumptions!$B$7*Assumptions!$B$8*$A13))^(1/Assumptions!$B$6)-1</f>
        <v/>
      </c>
      <c r="G13" s="36">
        <f>((Assumptions!$B$7*Assumptions!$B$30*G$5-Assumptions!$B$7*Assumptions!$B$8*$A13*0.55)/(Assumptions!$B$7*Assumptions!$B$8*Assumptions!$B$9-Assumptions!$B$7*Assumptions!$B$8*$A13))^(1/Assumptions!$B$6)-1</f>
        <v/>
      </c>
      <c r="H13" s="36">
        <f>((Assumptions!$B$7*Assumptions!$B$30*H$5-Assumptions!$B$7*Assumptions!$B$8*$A13*0.55)/(Assumptions!$B$7*Assumptions!$B$8*Assumptions!$B$9-Assumptions!$B$7*Assumptions!$B$8*$A13))^(1/Assumptions!$B$6)-1</f>
        <v/>
      </c>
      <c r="I13" s="36">
        <f>((Assumptions!$B$7*Assumptions!$B$30*I$5-Assumptions!$B$7*Assumptions!$B$8*$A13*0.55)/(Assumptions!$B$7*Assumptions!$B$8*Assumptions!$B$9-Assumptions!$B$7*Assumptions!$B$8*$A13))^(1/Assumptions!$B$6)-1</f>
        <v/>
      </c>
      <c r="J13" s="36">
        <f>((Assumptions!$B$7*Assumptions!$B$30*J$5-Assumptions!$B$7*Assumptions!$B$8*$A13*0.55)/(Assumptions!$B$7*Assumptions!$B$8*Assumptions!$B$9-Assumptions!$B$7*Assumptions!$B$8*$A13))^(1/Assumptions!$B$6)-1</f>
        <v/>
      </c>
    </row>
    <row r="14">
      <c r="A14" s="35" t="n">
        <v>6</v>
      </c>
      <c r="B14" s="36">
        <f>((Assumptions!$B$7*Assumptions!$B$30*B$5-Assumptions!$B$7*Assumptions!$B$8*$A14*0.55)/(Assumptions!$B$7*Assumptions!$B$8*Assumptions!$B$9-Assumptions!$B$7*Assumptions!$B$8*$A14))^(1/Assumptions!$B$6)-1</f>
        <v/>
      </c>
      <c r="C14" s="36">
        <f>((Assumptions!$B$7*Assumptions!$B$30*C$5-Assumptions!$B$7*Assumptions!$B$8*$A14*0.55)/(Assumptions!$B$7*Assumptions!$B$8*Assumptions!$B$9-Assumptions!$B$7*Assumptions!$B$8*$A14))^(1/Assumptions!$B$6)-1</f>
        <v/>
      </c>
      <c r="D14" s="36">
        <f>((Assumptions!$B$7*Assumptions!$B$30*D$5-Assumptions!$B$7*Assumptions!$B$8*$A14*0.55)/(Assumptions!$B$7*Assumptions!$B$8*Assumptions!$B$9-Assumptions!$B$7*Assumptions!$B$8*$A14))^(1/Assumptions!$B$6)-1</f>
        <v/>
      </c>
      <c r="E14" s="36">
        <f>((Assumptions!$B$7*Assumptions!$B$30*E$5-Assumptions!$B$7*Assumptions!$B$8*$A14*0.55)/(Assumptions!$B$7*Assumptions!$B$8*Assumptions!$B$9-Assumptions!$B$7*Assumptions!$B$8*$A14))^(1/Assumptions!$B$6)-1</f>
        <v/>
      </c>
      <c r="F14" s="36">
        <f>((Assumptions!$B$7*Assumptions!$B$30*F$5-Assumptions!$B$7*Assumptions!$B$8*$A14*0.55)/(Assumptions!$B$7*Assumptions!$B$8*Assumptions!$B$9-Assumptions!$B$7*Assumptions!$B$8*$A14))^(1/Assumptions!$B$6)-1</f>
        <v/>
      </c>
      <c r="G14" s="36">
        <f>((Assumptions!$B$7*Assumptions!$B$30*G$5-Assumptions!$B$7*Assumptions!$B$8*$A14*0.55)/(Assumptions!$B$7*Assumptions!$B$8*Assumptions!$B$9-Assumptions!$B$7*Assumptions!$B$8*$A14))^(1/Assumptions!$B$6)-1</f>
        <v/>
      </c>
      <c r="H14" s="36">
        <f>((Assumptions!$B$7*Assumptions!$B$30*H$5-Assumptions!$B$7*Assumptions!$B$8*$A14*0.55)/(Assumptions!$B$7*Assumptions!$B$8*Assumptions!$B$9-Assumptions!$B$7*Assumptions!$B$8*$A14))^(1/Assumptions!$B$6)-1</f>
        <v/>
      </c>
      <c r="I14" s="36">
        <f>((Assumptions!$B$7*Assumptions!$B$30*I$5-Assumptions!$B$7*Assumptions!$B$8*$A14*0.55)/(Assumptions!$B$7*Assumptions!$B$8*Assumptions!$B$9-Assumptions!$B$7*Assumptions!$B$8*$A14))^(1/Assumptions!$B$6)-1</f>
        <v/>
      </c>
      <c r="J14" s="36">
        <f>((Assumptions!$B$7*Assumptions!$B$30*J$5-Assumptions!$B$7*Assumptions!$B$8*$A14*0.55)/(Assumptions!$B$7*Assumptions!$B$8*Assumptions!$B$9-Assumptions!$B$7*Assumptions!$B$8*$A14))^(1/Assumptions!$B$6)-1</f>
        <v/>
      </c>
    </row>
  </sheetData>
  <mergeCells count="2">
    <mergeCell ref="A1:I1"/>
    <mergeCell ref="A2:I2"/>
  </mergeCells>
  <conditionalFormatting sqref="B6:J14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