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Comps Table" sheetId="3" state="visible" r:id="rId3"/>
    <sheet xmlns:r="http://schemas.openxmlformats.org/officeDocument/2006/relationships" name="Summary Sta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;[Red](0.0%)"/>
    <numFmt numFmtId="165" formatCode="#,##0;[Red](#,##0);&quot;-&quot;"/>
    <numFmt numFmtId="166" formatCode="0.0&quot;x&quot;"/>
    <numFmt numFmtId="167" formatCode="#,##0.0;[Red](#,##0.0);&quot;-&quot;"/>
  </numFmts>
  <fonts count="18">
    <font>
      <name val="Calibri"/>
      <family val="2"/>
      <color theme="1"/>
      <sz val="11"/>
      <scheme val="minor"/>
    </font>
    <font>
      <name val="Calibri"/>
      <b val="1"/>
      <color rgb="000066CC"/>
      <sz val="22"/>
    </font>
    <font>
      <name val="Calibri"/>
      <b val="1"/>
      <color rgb="001E40AF"/>
      <sz val="28"/>
    </font>
    <font>
      <name val="Calibri"/>
      <i val="1"/>
      <color rgb="006B7280"/>
      <sz val="15"/>
    </font>
    <font>
      <name val="Calibri"/>
      <color rgb="000A0A0A"/>
      <sz val="11"/>
    </font>
    <font>
      <name val="Calibri"/>
      <color rgb="003F3F46"/>
      <sz val="10.5"/>
    </font>
    <font>
      <name val="Calibri"/>
      <b val="1"/>
      <color rgb="000A0A0A"/>
      <sz val="10.5"/>
    </font>
    <font>
      <name val="Calibri"/>
      <color rgb="000066CC"/>
      <sz val="10"/>
      <u val="single"/>
    </font>
    <font>
      <name val="Calibri"/>
      <i val="1"/>
      <color rgb="006B7280"/>
      <sz val="9"/>
    </font>
    <font>
      <name val="Consolas"/>
      <color rgb="006B7280"/>
      <sz val="9"/>
    </font>
    <font>
      <name val="Calibri"/>
      <b val="1"/>
      <color rgb="001E40AF"/>
      <sz val="14"/>
    </font>
    <font>
      <name val="Calibri"/>
      <b val="1"/>
      <color rgb="006B7280"/>
      <sz val="10"/>
    </font>
    <font>
      <name val="Calibri"/>
      <color rgb="000A0A0A"/>
      <sz val="10.5"/>
    </font>
    <font>
      <name val="Calibri"/>
      <i val="1"/>
      <color rgb="006B7280"/>
      <sz val="9.5"/>
    </font>
    <font>
      <name val="Calibri"/>
      <b val="1"/>
      <color rgb="00FFFFFF"/>
      <sz val="11"/>
    </font>
    <font>
      <name val="Calibri"/>
      <b val="1"/>
      <color rgb="000A0A0A"/>
      <sz val="11"/>
    </font>
    <font>
      <name val="Calibri"/>
      <color rgb="000066CC"/>
      <sz val="11"/>
    </font>
    <font>
      <name val="Calibri"/>
      <b val="1"/>
      <color rgb="00FFFFFF"/>
      <sz val="10.5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5F5F4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top style="thin">
        <color rgb="000A0A0A"/>
      </top>
      <bottom style="thin">
        <color rgb="000A0A0A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 wrapText="1"/>
    </xf>
    <xf numFmtId="0" fontId="14" fillId="2" borderId="0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65" fontId="16" fillId="0" borderId="0" applyAlignment="1" pivotButton="0" quotePrefix="0" xfId="0">
      <alignment horizontal="right" vertical="center"/>
    </xf>
    <xf numFmtId="166" fontId="4" fillId="0" borderId="0" applyAlignment="1" pivotButton="0" quotePrefix="0" xfId="0">
      <alignment horizontal="right" vertical="center"/>
    </xf>
    <xf numFmtId="166" fontId="16" fillId="0" borderId="0" applyAlignment="1" pivotButton="0" quotePrefix="0" xfId="0">
      <alignment horizontal="right" vertical="center"/>
    </xf>
    <xf numFmtId="0" fontId="15" fillId="0" borderId="0" pivotButton="0" quotePrefix="0" xfId="0"/>
    <xf numFmtId="164" fontId="16" fillId="0" borderId="0" applyAlignment="1" pivotButton="0" quotePrefix="0" xfId="0">
      <alignment horizontal="right" vertical="center"/>
    </xf>
    <xf numFmtId="0" fontId="15" fillId="3" borderId="1" applyAlignment="1" pivotButton="0" quotePrefix="0" xfId="0">
      <alignment horizontal="left" vertical="center"/>
    </xf>
    <xf numFmtId="0" fontId="17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indent="1"/>
    </xf>
    <xf numFmtId="167" fontId="16" fillId="0" borderId="0" applyAlignment="1" pivotButton="0" quotePrefix="0" xfId="0">
      <alignment horizontal="right" vertical="center"/>
    </xf>
    <xf numFmtId="165" fontId="4" fillId="0" borderId="0" applyAlignment="1" pivotButton="0" quotePrefix="0" xfId="0">
      <alignment horizontal="right" vertical="center"/>
    </xf>
    <xf numFmtId="165" fontId="15" fillId="3" borderId="1" applyAlignment="1" pivotButton="0" quotePrefix="0" xfId="0">
      <alignment horizontal="right" vertical="center"/>
    </xf>
    <xf numFmtId="4" fontId="15" fillId="4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vers.no/prosjekter/finansielle-mal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6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2">
      <c r="B2" s="1" t="inlineStr">
        <is>
          <t>V.</t>
        </is>
      </c>
    </row>
    <row r="5" ht="28" customHeight="1">
      <c r="B5" s="2" t="inlineStr">
        <is>
          <t>Sammenlignbare selskaper</t>
        </is>
      </c>
    </row>
    <row r="6"/>
    <row r="7" ht="22" customHeight="1">
      <c r="B7" s="3" t="inlineStr">
        <is>
          <t>Trading Comps</t>
        </is>
      </c>
    </row>
    <row r="9">
      <c r="B9" s="4" t="inlineStr">
        <is>
          <t>Peer-univers · LTM/NTM/NTM+1 · EV/EBITDA, EV/Sales, P/E, P/B</t>
        </is>
      </c>
    </row>
    <row r="12">
      <c r="B12" s="5" t="inlineStr">
        <is>
          <t>Trading-multipler for integrert energi-peer-univers, med implisert verdsetting av subjekt-selskap basert på peer-median.
Trading multiples for integrated energy peer universe, with implied valuation of subject company based on peer median.</t>
        </is>
      </c>
    </row>
    <row r="13"/>
    <row r="14"/>
    <row r="15"/>
    <row r="16"/>
    <row r="17"/>
    <row r="18"/>
    <row r="22">
      <c r="B22" s="6" t="inlineStr">
        <is>
          <t>Bygd av Valiant Evers</t>
        </is>
      </c>
    </row>
    <row r="23">
      <c r="B23" s="7" t="inlineStr">
        <is>
          <t>evers.no/prosjekter/finansielle-maler/</t>
        </is>
      </c>
    </row>
    <row r="25">
      <c r="B25" s="8" t="inlineStr">
        <is>
          <t>Generert 2026-05-28</t>
        </is>
      </c>
    </row>
    <row r="26">
      <c r="B26" s="9" t="inlineStr">
        <is>
          <t>Fil: trading-comps.xlsx</t>
        </is>
      </c>
    </row>
  </sheetData>
  <mergeCells count="4">
    <mergeCell ref="B5:J6"/>
    <mergeCell ref="B7:J7"/>
    <mergeCell ref="B9:J9"/>
    <mergeCell ref="B12:J18"/>
  </mergeCells>
  <hyperlinks>
    <hyperlink xmlns:r="http://schemas.openxmlformats.org/officeDocument/2006/relationships" ref="B2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0" t="inlineStr">
        <is>
          <t>Om denne modellen · About this model</t>
        </is>
      </c>
    </row>
    <row r="4">
      <c r="B4" s="11" t="inlineStr">
        <is>
          <t>Norsk</t>
        </is>
      </c>
    </row>
    <row r="5" ht="78" customHeight="1">
      <c r="B5" s="12" t="inlineStr">
        <is>
          <t>Peer-tabell med markedsverdi, EV og operative tall for LTM. NTM og NTM+1 antas via vekstratene i toppen av Comps Table. Summary Stats viser min/median/mean/max for hver multiple, og anvender dem på subjekt-selskapets EBITDA for å gi en implisert verdi-spenn.</t>
        </is>
      </c>
    </row>
    <row r="7">
      <c r="B7" s="11" t="inlineStr">
        <is>
          <t>English</t>
        </is>
      </c>
    </row>
    <row r="8" ht="78" customHeight="1">
      <c r="B8" s="12" t="inlineStr">
        <is>
          <t>Peer table with market cap, EV and operating numbers for LTM. NTM and NTM+1 assumed via growth rates at the top of Comps Table. Summary Stats shows min/median/mean/max for each multiple, and applies them to the subject's EBITDA to give an implied value range.</t>
        </is>
      </c>
    </row>
    <row r="10">
      <c r="B10" s="11" t="inlineStr">
        <is>
          <t>Oppskrift · Recipe</t>
        </is>
      </c>
    </row>
    <row r="11" ht="18" customHeight="1">
      <c r="B11" s="13" t="inlineStr">
        <is>
          <t>• Oppdater peer-tall i Comps Table</t>
        </is>
      </c>
    </row>
    <row r="12" ht="18" customHeight="1">
      <c r="B12" s="13" t="inlineStr">
        <is>
          <t>• Endre subject-selskapets EBITDA og net debt i Summary Stats</t>
        </is>
      </c>
    </row>
    <row r="13" ht="18" customHeight="1">
      <c r="B13" s="13" t="inlineStr">
        <is>
          <t>• Implisert pris per aksje regnes ut automatisk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O14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0" customWidth="1" min="14" max="14"/>
    <col width="10" customWidth="1" min="15" max="15"/>
  </cols>
  <sheetData>
    <row r="1" ht="26" customHeight="1">
      <c r="A1" s="14" t="inlineStr">
        <is>
          <t>Trading Comps · Peer-univers</t>
        </is>
      </c>
    </row>
    <row r="2">
      <c r="A2" s="15" t="inlineStr">
        <is>
          <t>Integrert energi · USD millions</t>
        </is>
      </c>
    </row>
    <row r="4" ht="32" customHeight="1">
      <c r="A4" s="16" t="inlineStr">
        <is>
          <t>Company</t>
        </is>
      </c>
      <c r="B4" s="17" t="inlineStr">
        <is>
          <t>Country</t>
        </is>
      </c>
      <c r="C4" s="17" t="inlineStr">
        <is>
          <t>Mkt cap</t>
        </is>
      </c>
      <c r="D4" s="17" t="inlineStr">
        <is>
          <t>EV</t>
        </is>
      </c>
      <c r="E4" s="17" t="inlineStr">
        <is>
          <t>Rev LTM</t>
        </is>
      </c>
      <c r="F4" s="17" t="inlineStr">
        <is>
          <t>EBITDA LTM</t>
        </is>
      </c>
      <c r="G4" s="17" t="inlineStr">
        <is>
          <t>NI LTM</t>
        </is>
      </c>
      <c r="H4" s="17" t="inlineStr">
        <is>
          <t>EV/Sales LTM</t>
        </is>
      </c>
      <c r="I4" s="17" t="inlineStr">
        <is>
          <t>EV/Sales NTM</t>
        </is>
      </c>
      <c r="J4" s="17" t="inlineStr">
        <is>
          <t>EV/EBITDA LTM</t>
        </is>
      </c>
      <c r="K4" s="17" t="inlineStr">
        <is>
          <t>EV/EBITDA NTM</t>
        </is>
      </c>
      <c r="L4" s="17" t="inlineStr">
        <is>
          <t>P/E LTM</t>
        </is>
      </c>
      <c r="M4" s="17" t="inlineStr">
        <is>
          <t>P/E NTM</t>
        </is>
      </c>
      <c r="N4" s="17" t="inlineStr">
        <is>
          <t>P/B</t>
        </is>
      </c>
    </row>
    <row r="5">
      <c r="A5" s="18" t="inlineStr">
        <is>
          <t>Equinor</t>
        </is>
      </c>
      <c r="B5" s="19" t="inlineStr">
        <is>
          <t>Norway</t>
        </is>
      </c>
      <c r="C5" s="20" t="n">
        <v>92000</v>
      </c>
      <c r="D5" s="20" t="n">
        <v>113000</v>
      </c>
      <c r="E5" s="20" t="n">
        <v>95000</v>
      </c>
      <c r="F5" s="20" t="n">
        <v>30000</v>
      </c>
      <c r="G5" s="20" t="n">
        <v>11000</v>
      </c>
      <c r="H5" s="21">
        <f>D5/E5</f>
        <v/>
      </c>
      <c r="I5" s="21">
        <f>D5/(E5*(1+$B$14))</f>
        <v/>
      </c>
      <c r="J5" s="21">
        <f>D5/F5</f>
        <v/>
      </c>
      <c r="K5" s="21">
        <f>D5/(F5*(1+$B$14))</f>
        <v/>
      </c>
      <c r="L5" s="21">
        <f>C5/G5</f>
        <v/>
      </c>
      <c r="M5" s="21">
        <f>C5/(G5*(1+$B$14))</f>
        <v/>
      </c>
      <c r="N5" s="22" t="n">
        <v>1.3</v>
      </c>
    </row>
    <row r="6">
      <c r="A6" s="18" t="inlineStr">
        <is>
          <t>Shell</t>
        </is>
      </c>
      <c r="B6" s="19" t="inlineStr">
        <is>
          <t>UK/NL</t>
        </is>
      </c>
      <c r="C6" s="20" t="n">
        <v>195000</v>
      </c>
      <c r="D6" s="20" t="n">
        <v>245000</v>
      </c>
      <c r="E6" s="20" t="n">
        <v>285000</v>
      </c>
      <c r="F6" s="20" t="n">
        <v>65000</v>
      </c>
      <c r="G6" s="20" t="n">
        <v>18000</v>
      </c>
      <c r="H6" s="21">
        <f>D6/E6</f>
        <v/>
      </c>
      <c r="I6" s="21">
        <f>D6/(E6*(1+$B$14))</f>
        <v/>
      </c>
      <c r="J6" s="21">
        <f>D6/F6</f>
        <v/>
      </c>
      <c r="K6" s="21">
        <f>D6/(F6*(1+$B$14))</f>
        <v/>
      </c>
      <c r="L6" s="21">
        <f>C6/G6</f>
        <v/>
      </c>
      <c r="M6" s="21">
        <f>C6/(G6*(1+$B$14))</f>
        <v/>
      </c>
      <c r="N6" s="22" t="n">
        <v>1.4</v>
      </c>
    </row>
    <row r="7">
      <c r="A7" s="18" t="inlineStr">
        <is>
          <t>BP</t>
        </is>
      </c>
      <c r="B7" s="19" t="inlineStr">
        <is>
          <t>UK</t>
        </is>
      </c>
      <c r="C7" s="20" t="n">
        <v>105000</v>
      </c>
      <c r="D7" s="20" t="n">
        <v>165000</v>
      </c>
      <c r="E7" s="20" t="n">
        <v>195000</v>
      </c>
      <c r="F7" s="20" t="n">
        <v>42000</v>
      </c>
      <c r="G7" s="20" t="n">
        <v>12000</v>
      </c>
      <c r="H7" s="21">
        <f>D7/E7</f>
        <v/>
      </c>
      <c r="I7" s="21">
        <f>D7/(E7*(1+$B$14))</f>
        <v/>
      </c>
      <c r="J7" s="21">
        <f>D7/F7</f>
        <v/>
      </c>
      <c r="K7" s="21">
        <f>D7/(F7*(1+$B$14))</f>
        <v/>
      </c>
      <c r="L7" s="21">
        <f>C7/G7</f>
        <v/>
      </c>
      <c r="M7" s="21">
        <f>C7/(G7*(1+$B$14))</f>
        <v/>
      </c>
      <c r="N7" s="22" t="n">
        <v>1.5</v>
      </c>
    </row>
    <row r="8">
      <c r="A8" s="18" t="inlineStr">
        <is>
          <t>TotalEnergies</t>
        </is>
      </c>
      <c r="B8" s="19" t="inlineStr">
        <is>
          <t>France</t>
        </is>
      </c>
      <c r="C8" s="20" t="n">
        <v>158000</v>
      </c>
      <c r="D8" s="20" t="n">
        <v>195000</v>
      </c>
      <c r="E8" s="20" t="n">
        <v>215000</v>
      </c>
      <c r="F8" s="20" t="n">
        <v>52000</v>
      </c>
      <c r="G8" s="20" t="n">
        <v>21000</v>
      </c>
      <c r="H8" s="21">
        <f>D8/E8</f>
        <v/>
      </c>
      <c r="I8" s="21">
        <f>D8/(E8*(1+$B$14))</f>
        <v/>
      </c>
      <c r="J8" s="21">
        <f>D8/F8</f>
        <v/>
      </c>
      <c r="K8" s="21">
        <f>D8/(F8*(1+$B$14))</f>
        <v/>
      </c>
      <c r="L8" s="21">
        <f>C8/G8</f>
        <v/>
      </c>
      <c r="M8" s="21">
        <f>C8/(G8*(1+$B$14))</f>
        <v/>
      </c>
      <c r="N8" s="22" t="n">
        <v>1.6</v>
      </c>
    </row>
    <row r="9">
      <c r="A9" s="18" t="inlineStr">
        <is>
          <t>ConocoPhillips</t>
        </is>
      </c>
      <c r="B9" s="19" t="inlineStr">
        <is>
          <t>US</t>
        </is>
      </c>
      <c r="C9" s="20" t="n">
        <v>145000</v>
      </c>
      <c r="D9" s="20" t="n">
        <v>168000</v>
      </c>
      <c r="E9" s="20" t="n">
        <v>58000</v>
      </c>
      <c r="F9" s="20" t="n">
        <v>22000</v>
      </c>
      <c r="G9" s="20" t="n">
        <v>11000</v>
      </c>
      <c r="H9" s="21">
        <f>D9/E9</f>
        <v/>
      </c>
      <c r="I9" s="21">
        <f>D9/(E9*(1+$B$14))</f>
        <v/>
      </c>
      <c r="J9" s="21">
        <f>D9/F9</f>
        <v/>
      </c>
      <c r="K9" s="21">
        <f>D9/(F9*(1+$B$14))</f>
        <v/>
      </c>
      <c r="L9" s="21">
        <f>C9/G9</f>
        <v/>
      </c>
      <c r="M9" s="21">
        <f>C9/(G9*(1+$B$14))</f>
        <v/>
      </c>
      <c r="N9" s="22" t="n">
        <v>1.7</v>
      </c>
    </row>
    <row r="10">
      <c r="A10" s="18" t="inlineStr">
        <is>
          <t>Chevron</t>
        </is>
      </c>
      <c r="B10" s="19" t="inlineStr">
        <is>
          <t>US</t>
        </is>
      </c>
      <c r="C10" s="20" t="n">
        <v>285000</v>
      </c>
      <c r="D10" s="20" t="n">
        <v>312000</v>
      </c>
      <c r="E10" s="20" t="n">
        <v>195000</v>
      </c>
      <c r="F10" s="20" t="n">
        <v>58000</v>
      </c>
      <c r="G10" s="20" t="n">
        <v>22000</v>
      </c>
      <c r="H10" s="21">
        <f>D10/E10</f>
        <v/>
      </c>
      <c r="I10" s="21">
        <f>D10/(E10*(1+$B$14))</f>
        <v/>
      </c>
      <c r="J10" s="21">
        <f>D10/F10</f>
        <v/>
      </c>
      <c r="K10" s="21">
        <f>D10/(F10*(1+$B$14))</f>
        <v/>
      </c>
      <c r="L10" s="21">
        <f>C10/G10</f>
        <v/>
      </c>
      <c r="M10" s="21">
        <f>C10/(G10*(1+$B$14))</f>
        <v/>
      </c>
      <c r="N10" s="22" t="n">
        <v>1.8</v>
      </c>
    </row>
    <row r="11">
      <c r="A11" s="18" t="inlineStr">
        <is>
          <t>ExxonMobil</t>
        </is>
      </c>
      <c r="B11" s="19" t="inlineStr">
        <is>
          <t>US</t>
        </is>
      </c>
      <c r="C11" s="20" t="n">
        <v>445000</v>
      </c>
      <c r="D11" s="20" t="n">
        <v>478000</v>
      </c>
      <c r="E11" s="20" t="n">
        <v>345000</v>
      </c>
      <c r="F11" s="20" t="n">
        <v>88000</v>
      </c>
      <c r="G11" s="20" t="n">
        <v>36000</v>
      </c>
      <c r="H11" s="21">
        <f>D11/E11</f>
        <v/>
      </c>
      <c r="I11" s="21">
        <f>D11/(E11*(1+$B$14))</f>
        <v/>
      </c>
      <c r="J11" s="21">
        <f>D11/F11</f>
        <v/>
      </c>
      <c r="K11" s="21">
        <f>D11/(F11*(1+$B$14))</f>
        <v/>
      </c>
      <c r="L11" s="21">
        <f>C11/G11</f>
        <v/>
      </c>
      <c r="M11" s="21">
        <f>C11/(G11*(1+$B$14))</f>
        <v/>
      </c>
      <c r="N11" s="22" t="n">
        <v>1.9</v>
      </c>
    </row>
    <row r="12">
      <c r="A12" s="18" t="inlineStr">
        <is>
          <t>Eni</t>
        </is>
      </c>
      <c r="B12" s="19" t="inlineStr">
        <is>
          <t>Italy</t>
        </is>
      </c>
      <c r="C12" s="20" t="n">
        <v>48000</v>
      </c>
      <c r="D12" s="20" t="n">
        <v>72000</v>
      </c>
      <c r="E12" s="20" t="n">
        <v>95000</v>
      </c>
      <c r="F12" s="20" t="n">
        <v>22000</v>
      </c>
      <c r="G12" s="20" t="n">
        <v>5500</v>
      </c>
      <c r="H12" s="21">
        <f>D12/E12</f>
        <v/>
      </c>
      <c r="I12" s="21">
        <f>D12/(E12*(1+$B$14))</f>
        <v/>
      </c>
      <c r="J12" s="21">
        <f>D12/F12</f>
        <v/>
      </c>
      <c r="K12" s="21">
        <f>D12/(F12*(1+$B$14))</f>
        <v/>
      </c>
      <c r="L12" s="21">
        <f>C12/G12</f>
        <v/>
      </c>
      <c r="M12" s="21">
        <f>C12/(G12*(1+$B$14))</f>
        <v/>
      </c>
      <c r="N12" s="22" t="n">
        <v>2</v>
      </c>
    </row>
    <row r="14">
      <c r="A14" s="23" t="inlineStr">
        <is>
          <t>Assumed NTM growth (rev/ebitda)</t>
        </is>
      </c>
      <c r="B14" s="24" t="n">
        <v>0.04</v>
      </c>
    </row>
  </sheetData>
  <mergeCells count="2">
    <mergeCell ref="A1:O1"/>
    <mergeCell ref="A2:O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</cols>
  <sheetData>
    <row r="1" ht="26" customHeight="1">
      <c r="A1" s="14" t="inlineStr">
        <is>
          <t>Summary Stats · Applied valuation</t>
        </is>
      </c>
    </row>
    <row r="2">
      <c r="A2" s="15" t="inlineStr">
        <is>
          <t>Stats + implied EV/equity per share</t>
        </is>
      </c>
    </row>
    <row r="4" ht="22" customHeight="1">
      <c r="A4" s="17" t="inlineStr">
        <is>
          <t>Multiple</t>
        </is>
      </c>
      <c r="B4" s="17" t="inlineStr">
        <is>
          <t>Min</t>
        </is>
      </c>
      <c r="C4" s="17" t="inlineStr">
        <is>
          <t>25p</t>
        </is>
      </c>
      <c r="D4" s="17" t="inlineStr">
        <is>
          <t>Median</t>
        </is>
      </c>
      <c r="E4" s="17" t="inlineStr">
        <is>
          <t>Mean</t>
        </is>
      </c>
      <c r="F4" s="17" t="inlineStr">
        <is>
          <t>75p</t>
        </is>
      </c>
      <c r="G4" s="17" t="inlineStr">
        <is>
          <t>Max</t>
        </is>
      </c>
    </row>
    <row r="5">
      <c r="A5" s="25" t="inlineStr">
        <is>
          <t>EV/Sales LTM</t>
        </is>
      </c>
      <c r="B5" s="21">
        <f>MIN('Comps Table'!H5:H12)</f>
        <v/>
      </c>
      <c r="C5" s="21">
        <f>PERCENTILE('Comps Table'!H5:H12,0.25)</f>
        <v/>
      </c>
      <c r="D5" s="21">
        <f>MEDIAN('Comps Table'!H5:H12)</f>
        <v/>
      </c>
      <c r="E5" s="21">
        <f>AVERAGE('Comps Table'!H5:H12)</f>
        <v/>
      </c>
      <c r="F5" s="21">
        <f>PERCENTILE('Comps Table'!H5:H12,0.75)</f>
        <v/>
      </c>
      <c r="G5" s="21">
        <f>MAX('Comps Table'!H5:H12)</f>
        <v/>
      </c>
    </row>
    <row r="6">
      <c r="A6" s="25" t="inlineStr">
        <is>
          <t>EV/Sales NTM</t>
        </is>
      </c>
      <c r="B6" s="21">
        <f>MIN('Comps Table'!I5:I12)</f>
        <v/>
      </c>
      <c r="C6" s="21">
        <f>PERCENTILE('Comps Table'!I5:I12,0.25)</f>
        <v/>
      </c>
      <c r="D6" s="21">
        <f>MEDIAN('Comps Table'!I5:I12)</f>
        <v/>
      </c>
      <c r="E6" s="21">
        <f>AVERAGE('Comps Table'!I5:I12)</f>
        <v/>
      </c>
      <c r="F6" s="21">
        <f>PERCENTILE('Comps Table'!I5:I12,0.75)</f>
        <v/>
      </c>
      <c r="G6" s="21">
        <f>MAX('Comps Table'!I5:I12)</f>
        <v/>
      </c>
    </row>
    <row r="7">
      <c r="A7" s="25" t="inlineStr">
        <is>
          <t>EV/EBITDA LTM</t>
        </is>
      </c>
      <c r="B7" s="21">
        <f>MIN('Comps Table'!J5:J12)</f>
        <v/>
      </c>
      <c r="C7" s="21">
        <f>PERCENTILE('Comps Table'!J5:J12,0.25)</f>
        <v/>
      </c>
      <c r="D7" s="21">
        <f>MEDIAN('Comps Table'!J5:J12)</f>
        <v/>
      </c>
      <c r="E7" s="21">
        <f>AVERAGE('Comps Table'!J5:J12)</f>
        <v/>
      </c>
      <c r="F7" s="21">
        <f>PERCENTILE('Comps Table'!J5:J12,0.75)</f>
        <v/>
      </c>
      <c r="G7" s="21">
        <f>MAX('Comps Table'!J5:J12)</f>
        <v/>
      </c>
    </row>
    <row r="8">
      <c r="A8" s="25" t="inlineStr">
        <is>
          <t>EV/EBITDA NTM</t>
        </is>
      </c>
      <c r="B8" s="21">
        <f>MIN('Comps Table'!K5:K12)</f>
        <v/>
      </c>
      <c r="C8" s="21">
        <f>PERCENTILE('Comps Table'!K5:K12,0.25)</f>
        <v/>
      </c>
      <c r="D8" s="21">
        <f>MEDIAN('Comps Table'!K5:K12)</f>
        <v/>
      </c>
      <c r="E8" s="21">
        <f>AVERAGE('Comps Table'!K5:K12)</f>
        <v/>
      </c>
      <c r="F8" s="21">
        <f>PERCENTILE('Comps Table'!K5:K12,0.75)</f>
        <v/>
      </c>
      <c r="G8" s="21">
        <f>MAX('Comps Table'!K5:K12)</f>
        <v/>
      </c>
    </row>
    <row r="9">
      <c r="A9" s="25" t="inlineStr">
        <is>
          <t>P/E LTM</t>
        </is>
      </c>
      <c r="B9" s="21">
        <f>MIN('Comps Table'!L5:L12)</f>
        <v/>
      </c>
      <c r="C9" s="21">
        <f>PERCENTILE('Comps Table'!L5:L12,0.25)</f>
        <v/>
      </c>
      <c r="D9" s="21">
        <f>MEDIAN('Comps Table'!L5:L12)</f>
        <v/>
      </c>
      <c r="E9" s="21">
        <f>AVERAGE('Comps Table'!L5:L12)</f>
        <v/>
      </c>
      <c r="F9" s="21">
        <f>PERCENTILE('Comps Table'!L5:L12,0.75)</f>
        <v/>
      </c>
      <c r="G9" s="21">
        <f>MAX('Comps Table'!L5:L12)</f>
        <v/>
      </c>
    </row>
    <row r="10">
      <c r="A10" s="25" t="inlineStr">
        <is>
          <t>P/E NTM</t>
        </is>
      </c>
      <c r="B10" s="21">
        <f>MIN('Comps Table'!M5:M12)</f>
        <v/>
      </c>
      <c r="C10" s="21">
        <f>PERCENTILE('Comps Table'!M5:M12,0.25)</f>
        <v/>
      </c>
      <c r="D10" s="21">
        <f>MEDIAN('Comps Table'!M5:M12)</f>
        <v/>
      </c>
      <c r="E10" s="21">
        <f>AVERAGE('Comps Table'!M5:M12)</f>
        <v/>
      </c>
      <c r="F10" s="21">
        <f>PERCENTILE('Comps Table'!M5:M12,0.75)</f>
        <v/>
      </c>
      <c r="G10" s="21">
        <f>MAX('Comps Table'!M5:M12)</f>
        <v/>
      </c>
    </row>
    <row r="11">
      <c r="A11" s="25" t="inlineStr">
        <is>
          <t>P/B</t>
        </is>
      </c>
      <c r="B11" s="21">
        <f>MIN('Comps Table'!N5:N12)</f>
        <v/>
      </c>
      <c r="C11" s="21">
        <f>PERCENTILE('Comps Table'!N5:N12,0.25)</f>
        <v/>
      </c>
      <c r="D11" s="21">
        <f>MEDIAN('Comps Table'!N5:N12)</f>
        <v/>
      </c>
      <c r="E11" s="21">
        <f>AVERAGE('Comps Table'!N5:N12)</f>
        <v/>
      </c>
      <c r="F11" s="21">
        <f>PERCENTILE('Comps Table'!N5:N12,0.75)</f>
        <v/>
      </c>
      <c r="G11" s="21">
        <f>MAX('Comps Table'!N5:N12)</f>
        <v/>
      </c>
    </row>
    <row r="14" ht="19" customHeight="1">
      <c r="A14" s="26" t="inlineStr">
        <is>
          <t>Anvendt på subjekt-selskap · Applied to subject</t>
        </is>
      </c>
      <c r="B14" s="26" t="n"/>
      <c r="C14" s="26" t="n"/>
      <c r="D14" s="26" t="n"/>
      <c r="E14" s="26" t="n"/>
      <c r="F14" s="26" t="n"/>
      <c r="G14" s="26" t="n"/>
      <c r="H14" s="26" t="n"/>
    </row>
    <row r="15">
      <c r="A15" s="27" t="inlineStr">
        <is>
          <t xml:space="preserve">  Subject EBITDA NTM (MNOK)</t>
        </is>
      </c>
      <c r="B15" s="20" t="n">
        <v>320000</v>
      </c>
    </row>
    <row r="16">
      <c r="A16" s="27" t="inlineStr">
        <is>
          <t xml:space="preserve">  Subject Net debt (MNOK)</t>
        </is>
      </c>
      <c r="B16" s="20" t="n">
        <v>240000</v>
      </c>
    </row>
    <row r="17">
      <c r="A17" s="27" t="inlineStr">
        <is>
          <t xml:space="preserve">  Shares outstanding (m)</t>
        </is>
      </c>
      <c r="B17" s="20" t="n">
        <v>3100</v>
      </c>
    </row>
    <row r="18">
      <c r="A18" s="27" t="inlineStr">
        <is>
          <t xml:space="preserve">  USD/NOK</t>
        </is>
      </c>
      <c r="B18" s="28" t="n">
        <v>10.5</v>
      </c>
    </row>
    <row r="20" ht="19" customHeight="1">
      <c r="A20" s="26" t="inlineStr">
        <is>
          <t>Implied EV via EV/EBITDA NTM</t>
        </is>
      </c>
      <c r="B20" s="26" t="n"/>
      <c r="C20" s="26" t="n"/>
      <c r="D20" s="26" t="n"/>
      <c r="E20" s="26" t="n"/>
      <c r="F20" s="26" t="n"/>
      <c r="G20" s="26" t="n"/>
      <c r="H20" s="26" t="n"/>
    </row>
    <row r="21">
      <c r="A21" s="27" t="inlineStr">
        <is>
          <t xml:space="preserve">  Low (25p)</t>
        </is>
      </c>
      <c r="B21" s="29">
        <f>C8*B15</f>
        <v/>
      </c>
    </row>
    <row r="22">
      <c r="A22" s="27" t="inlineStr">
        <is>
          <t xml:space="preserve">  Median</t>
        </is>
      </c>
      <c r="B22" s="29">
        <f>D8*B15</f>
        <v/>
      </c>
    </row>
    <row r="23">
      <c r="A23" s="27" t="inlineStr">
        <is>
          <t xml:space="preserve">  High (75p)</t>
        </is>
      </c>
      <c r="B23" s="29">
        <f>F8*B15</f>
        <v/>
      </c>
    </row>
    <row r="25">
      <c r="A25" s="25" t="inlineStr">
        <is>
          <t>Implied equity value (median): EV − Net debt</t>
        </is>
      </c>
      <c r="B25" s="30">
        <f>B22-B16</f>
        <v/>
      </c>
    </row>
    <row r="26">
      <c r="A26" s="25" t="inlineStr">
        <is>
          <t>Implied price per share (median, NOK)</t>
        </is>
      </c>
      <c r="B26" s="31">
        <f>B25/B17</f>
        <v/>
      </c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2026-05-28T16:50:46Z</dcterms:created>
  <dcterms:modified xmlns:dcterms="http://purl.org/dc/terms/" xmlns:xsi="http://www.w3.org/2001/XMLSchema-instance" xsi:type="dcterms:W3CDTF">2026-05-28T16:50:46Z</dcterms:modified>
</cp:coreProperties>
</file>